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ОТЧЕТЫ\РЕЕСТР РАСХОДНЫХ ОБЯЗАТЕЛЬСТВ\2018-2020\"/>
    </mc:Choice>
  </mc:AlternateContent>
  <bookViews>
    <workbookView xWindow="636" yWindow="528" windowWidth="19260" windowHeight="8640" activeTab="1"/>
  </bookViews>
  <sheets>
    <sheet name="Субъект" sheetId="2" r:id="rId1"/>
    <sheet name="МО" sheetId="3" r:id="rId2"/>
  </sheets>
  <definedNames>
    <definedName name="_xlnm.Print_Area" localSheetId="1">МО!$A$1:$CG$78</definedName>
  </definedNames>
  <calcPr calcId="152511"/>
</workbook>
</file>

<file path=xl/calcChain.xml><?xml version="1.0" encoding="utf-8"?>
<calcChain xmlns="http://schemas.openxmlformats.org/spreadsheetml/2006/main">
  <c r="CF66" i="3" l="1"/>
  <c r="CE66" i="3"/>
  <c r="CE65" i="3" s="1"/>
  <c r="CE64" i="3" s="1"/>
  <c r="CD66" i="3"/>
  <c r="CC66" i="3"/>
  <c r="CB66" i="3"/>
  <c r="CA66" i="3"/>
  <c r="CA65" i="3" s="1"/>
  <c r="CA64" i="3" s="1"/>
  <c r="CF65" i="3"/>
  <c r="CD65" i="3"/>
  <c r="CC65" i="3"/>
  <c r="CC64" i="3" s="1"/>
  <c r="CB65" i="3"/>
  <c r="CF64" i="3"/>
  <c r="CD64" i="3"/>
  <c r="CB64" i="3"/>
  <c r="CF62" i="3"/>
  <c r="CE62" i="3"/>
  <c r="CD62" i="3"/>
  <c r="CC62" i="3"/>
  <c r="CB62" i="3"/>
  <c r="CA62" i="3"/>
  <c r="CF60" i="3"/>
  <c r="CE60" i="3"/>
  <c r="CE59" i="3" s="1"/>
  <c r="CD60" i="3"/>
  <c r="CC60" i="3"/>
  <c r="CB60" i="3"/>
  <c r="CA60" i="3"/>
  <c r="CA59" i="3" s="1"/>
  <c r="CF59" i="3"/>
  <c r="CD59" i="3"/>
  <c r="CC59" i="3"/>
  <c r="CB59" i="3"/>
  <c r="CA55" i="3"/>
  <c r="CA50" i="3"/>
  <c r="CA49" i="3"/>
  <c r="CA47" i="3"/>
  <c r="CA44" i="3"/>
  <c r="CA43" i="3"/>
  <c r="CA42" i="3" s="1"/>
  <c r="CF42" i="3"/>
  <c r="CE42" i="3"/>
  <c r="CD42" i="3"/>
  <c r="CC42" i="3"/>
  <c r="CB42" i="3"/>
  <c r="CA39" i="3"/>
  <c r="CD37" i="3"/>
  <c r="CA37" i="3"/>
  <c r="CD34" i="3"/>
  <c r="CA34" i="3"/>
  <c r="CD33" i="3"/>
  <c r="CA33" i="3"/>
  <c r="CF32" i="3"/>
  <c r="CE32" i="3"/>
  <c r="CD32" i="3"/>
  <c r="CC32" i="3"/>
  <c r="CB32" i="3"/>
  <c r="CA32" i="3"/>
  <c r="CD31" i="3"/>
  <c r="CA31" i="3"/>
  <c r="CD29" i="3"/>
  <c r="CA29" i="3"/>
  <c r="CD28" i="3"/>
  <c r="CA28" i="3"/>
  <c r="CD26" i="3"/>
  <c r="CA26" i="3"/>
  <c r="CD23" i="3"/>
  <c r="CA23" i="3"/>
  <c r="CF21" i="3"/>
  <c r="CE21" i="3"/>
  <c r="CD21" i="3"/>
  <c r="CD20" i="3" s="1"/>
  <c r="CD19" i="3" s="1"/>
  <c r="CD71" i="3" s="1"/>
  <c r="CC21" i="3"/>
  <c r="CB21" i="3"/>
  <c r="CA21" i="3"/>
  <c r="CA20" i="3" s="1"/>
  <c r="CF20" i="3"/>
  <c r="CF19" i="3" s="1"/>
  <c r="CF71" i="3" s="1"/>
  <c r="CE20" i="3"/>
  <c r="CC20" i="3"/>
  <c r="CC19" i="3" s="1"/>
  <c r="CC71" i="3" s="1"/>
  <c r="CB20" i="3"/>
  <c r="CB19" i="3" s="1"/>
  <c r="CB71" i="3" s="1"/>
  <c r="BY66" i="3"/>
  <c r="BY65" i="3"/>
  <c r="BY64" i="3"/>
  <c r="BY62" i="3"/>
  <c r="BY60" i="3"/>
  <c r="BY59" i="3"/>
  <c r="BY42" i="3"/>
  <c r="BY19" i="3" s="1"/>
  <c r="BY71" i="3" s="1"/>
  <c r="BY32" i="3"/>
  <c r="BY21" i="3"/>
  <c r="BY20" i="3"/>
  <c r="BZ66" i="3"/>
  <c r="BZ65" i="3"/>
  <c r="BZ64" i="3"/>
  <c r="BZ62" i="3"/>
  <c r="BZ60" i="3"/>
  <c r="BZ59" i="3"/>
  <c r="BZ42" i="3"/>
  <c r="BZ34" i="3"/>
  <c r="BZ32" i="3"/>
  <c r="BZ24" i="3"/>
  <c r="BZ21" i="3"/>
  <c r="BZ20" i="3" s="1"/>
  <c r="BZ19" i="3" s="1"/>
  <c r="BZ71" i="3" s="1"/>
  <c r="BX66" i="3"/>
  <c r="BX65" i="3"/>
  <c r="BX64" i="3"/>
  <c r="BX62" i="3"/>
  <c r="BX59" i="3" s="1"/>
  <c r="BX60" i="3"/>
  <c r="BX50" i="3"/>
  <c r="BX49" i="3"/>
  <c r="BX39" i="3"/>
  <c r="BX37" i="3"/>
  <c r="BX34" i="3"/>
  <c r="BX31" i="3"/>
  <c r="BX24" i="3"/>
  <c r="BX23" i="3"/>
  <c r="BW66" i="3"/>
  <c r="BW65" i="3" s="1"/>
  <c r="BW64" i="3" s="1"/>
  <c r="BV66" i="3"/>
  <c r="BV65" i="3" s="1"/>
  <c r="BV64" i="3" s="1"/>
  <c r="BU66" i="3"/>
  <c r="BT66" i="3"/>
  <c r="BS66" i="3"/>
  <c r="BS65" i="3" s="1"/>
  <c r="BS64" i="3" s="1"/>
  <c r="BR66" i="3"/>
  <c r="BR65" i="3" s="1"/>
  <c r="BR64" i="3" s="1"/>
  <c r="BU65" i="3"/>
  <c r="BU64" i="3" s="1"/>
  <c r="BT65" i="3"/>
  <c r="BT64" i="3" s="1"/>
  <c r="BW62" i="3"/>
  <c r="BV62" i="3"/>
  <c r="BU62" i="3"/>
  <c r="BT62" i="3"/>
  <c r="BS62" i="3"/>
  <c r="BR62" i="3"/>
  <c r="BW60" i="3"/>
  <c r="BV60" i="3"/>
  <c r="BU60" i="3"/>
  <c r="BT60" i="3"/>
  <c r="BS60" i="3"/>
  <c r="BR60" i="3"/>
  <c r="BU59" i="3"/>
  <c r="BT59" i="3"/>
  <c r="BR50" i="3"/>
  <c r="BR49" i="3"/>
  <c r="BR47" i="3"/>
  <c r="BR44" i="3"/>
  <c r="BR43" i="3"/>
  <c r="BW42" i="3"/>
  <c r="BV42" i="3"/>
  <c r="BU42" i="3"/>
  <c r="BT42" i="3"/>
  <c r="BS42" i="3"/>
  <c r="BR39" i="3"/>
  <c r="BU37" i="3"/>
  <c r="BR37" i="3"/>
  <c r="BU34" i="3"/>
  <c r="BR34" i="3"/>
  <c r="BU33" i="3"/>
  <c r="BR33" i="3"/>
  <c r="BR32" i="3" s="1"/>
  <c r="BW32" i="3"/>
  <c r="BV32" i="3"/>
  <c r="BU32" i="3"/>
  <c r="BT32" i="3"/>
  <c r="BS32" i="3"/>
  <c r="BU31" i="3"/>
  <c r="BR31" i="3"/>
  <c r="BU29" i="3"/>
  <c r="BR29" i="3"/>
  <c r="BU28" i="3"/>
  <c r="BR28" i="3"/>
  <c r="BR21" i="3" s="1"/>
  <c r="BU26" i="3"/>
  <c r="BR26" i="3"/>
  <c r="BR25" i="3"/>
  <c r="BU23" i="3"/>
  <c r="BR23" i="3"/>
  <c r="BW21" i="3"/>
  <c r="BV21" i="3"/>
  <c r="BV20" i="3" s="1"/>
  <c r="BU21" i="3"/>
  <c r="BU20" i="3" s="1"/>
  <c r="BT21" i="3"/>
  <c r="BS21" i="3"/>
  <c r="BW20" i="3"/>
  <c r="BS20" i="3"/>
  <c r="BQ66" i="3"/>
  <c r="BQ65" i="3" s="1"/>
  <c r="BQ64" i="3" s="1"/>
  <c r="BQ62" i="3"/>
  <c r="BQ60" i="3"/>
  <c r="BQ42" i="3"/>
  <c r="BQ34" i="3"/>
  <c r="BQ32" i="3" s="1"/>
  <c r="BQ25" i="3"/>
  <c r="BQ24" i="3"/>
  <c r="BQ21" i="3" s="1"/>
  <c r="BP66" i="3"/>
  <c r="BP65" i="3" s="1"/>
  <c r="BP64" i="3" s="1"/>
  <c r="BP62" i="3"/>
  <c r="BP60" i="3"/>
  <c r="BP59" i="3" s="1"/>
  <c r="BP42" i="3"/>
  <c r="BP32" i="3"/>
  <c r="BP21" i="3"/>
  <c r="BP20" i="3" s="1"/>
  <c r="BO66" i="3"/>
  <c r="BO65" i="3" s="1"/>
  <c r="BO64" i="3" s="1"/>
  <c r="BO62" i="3"/>
  <c r="BO60" i="3"/>
  <c r="BO50" i="3"/>
  <c r="BO49" i="3"/>
  <c r="BO42" i="3" s="1"/>
  <c r="BO39" i="3"/>
  <c r="BO37" i="3"/>
  <c r="BO34" i="3"/>
  <c r="BO31" i="3"/>
  <c r="BO25" i="3"/>
  <c r="BO24" i="3"/>
  <c r="BO23" i="3"/>
  <c r="BC55" i="3"/>
  <c r="AX24" i="3"/>
  <c r="AW24" i="3"/>
  <c r="CA19" i="3" l="1"/>
  <c r="CA71" i="3" s="1"/>
  <c r="CE19" i="3"/>
  <c r="CE71" i="3" s="1"/>
  <c r="BQ20" i="3"/>
  <c r="BO32" i="3"/>
  <c r="BQ59" i="3"/>
  <c r="BX42" i="3"/>
  <c r="BO21" i="3"/>
  <c r="BO59" i="3"/>
  <c r="BX32" i="3"/>
  <c r="BT20" i="3"/>
  <c r="BR42" i="3"/>
  <c r="BX21" i="3"/>
  <c r="BX20" i="3" s="1"/>
  <c r="BX19" i="3" s="1"/>
  <c r="BX71" i="3" s="1"/>
  <c r="BR59" i="3"/>
  <c r="BV59" i="3"/>
  <c r="BS59" i="3"/>
  <c r="BW59" i="3"/>
  <c r="BW19" i="3" s="1"/>
  <c r="BW71" i="3" s="1"/>
  <c r="BT19" i="3"/>
  <c r="BT71" i="3" s="1"/>
  <c r="BS19" i="3"/>
  <c r="BS71" i="3" s="1"/>
  <c r="BU19" i="3"/>
  <c r="BU71" i="3" s="1"/>
  <c r="BR20" i="3"/>
  <c r="BR19" i="3" s="1"/>
  <c r="BR71" i="3" s="1"/>
  <c r="BV19" i="3"/>
  <c r="BV71" i="3" s="1"/>
  <c r="BQ19" i="3"/>
  <c r="BQ71" i="3" s="1"/>
  <c r="BP19" i="3"/>
  <c r="BP71" i="3" s="1"/>
  <c r="BO20" i="3"/>
  <c r="BO19" i="3" s="1"/>
  <c r="BO71" i="3" s="1"/>
  <c r="BN66" i="3" l="1"/>
  <c r="BM66" i="3"/>
  <c r="BM65" i="3" s="1"/>
  <c r="BM64" i="3" s="1"/>
  <c r="BL66" i="3"/>
  <c r="BK66" i="3"/>
  <c r="BK65" i="3" s="1"/>
  <c r="BK64" i="3" s="1"/>
  <c r="BJ66" i="3"/>
  <c r="BI66" i="3"/>
  <c r="BI65" i="3" s="1"/>
  <c r="BI64" i="3" s="1"/>
  <c r="BH66" i="3"/>
  <c r="BG66" i="3"/>
  <c r="BG65" i="3" s="1"/>
  <c r="BG64" i="3" s="1"/>
  <c r="BF66" i="3"/>
  <c r="BE66" i="3"/>
  <c r="BE65" i="3" s="1"/>
  <c r="BE64" i="3" s="1"/>
  <c r="BD66" i="3"/>
  <c r="BD65" i="3" s="1"/>
  <c r="BD64" i="3" s="1"/>
  <c r="BC66" i="3"/>
  <c r="BC65" i="3" s="1"/>
  <c r="BC64" i="3" s="1"/>
  <c r="BB66" i="3"/>
  <c r="BA66" i="3"/>
  <c r="BA65" i="3" s="1"/>
  <c r="BA64" i="3" s="1"/>
  <c r="AZ66" i="3"/>
  <c r="AZ65" i="3" s="1"/>
  <c r="AZ64" i="3" s="1"/>
  <c r="AY66" i="3"/>
  <c r="AY65" i="3" s="1"/>
  <c r="AY64" i="3" s="1"/>
  <c r="AX66" i="3"/>
  <c r="AW66" i="3"/>
  <c r="AW65" i="3" s="1"/>
  <c r="AW64" i="3" s="1"/>
  <c r="BN65" i="3"/>
  <c r="BL65" i="3"/>
  <c r="BL64" i="3" s="1"/>
  <c r="BJ65" i="3"/>
  <c r="BH65" i="3"/>
  <c r="BH64" i="3" s="1"/>
  <c r="BF65" i="3"/>
  <c r="BF64" i="3" s="1"/>
  <c r="BB65" i="3"/>
  <c r="BB64" i="3" s="1"/>
  <c r="AX65" i="3"/>
  <c r="AX64" i="3" s="1"/>
  <c r="BN64" i="3"/>
  <c r="BJ64" i="3"/>
  <c r="BN62" i="3"/>
  <c r="BM62" i="3"/>
  <c r="BL62" i="3"/>
  <c r="BK62" i="3"/>
  <c r="BJ62" i="3"/>
  <c r="BI62" i="3"/>
  <c r="BH62" i="3"/>
  <c r="BH59" i="3" s="1"/>
  <c r="BG62" i="3"/>
  <c r="BF62" i="3"/>
  <c r="BE62" i="3"/>
  <c r="BD62" i="3"/>
  <c r="BC62" i="3"/>
  <c r="BB62" i="3"/>
  <c r="BA62" i="3"/>
  <c r="AZ62" i="3"/>
  <c r="AY62" i="3"/>
  <c r="AX62" i="3"/>
  <c r="AW62" i="3"/>
  <c r="BN60" i="3"/>
  <c r="BN59" i="3" s="1"/>
  <c r="BM60" i="3"/>
  <c r="BL60" i="3"/>
  <c r="BK60" i="3"/>
  <c r="BK59" i="3" s="1"/>
  <c r="BJ60" i="3"/>
  <c r="BI60" i="3"/>
  <c r="BH60" i="3"/>
  <c r="BG60" i="3"/>
  <c r="BF60" i="3"/>
  <c r="BE60" i="3"/>
  <c r="BD60" i="3"/>
  <c r="BC60" i="3"/>
  <c r="BB60" i="3"/>
  <c r="BA60" i="3"/>
  <c r="AZ60" i="3"/>
  <c r="AY60" i="3"/>
  <c r="AY59" i="3" s="1"/>
  <c r="AX60" i="3"/>
  <c r="AX59" i="3" s="1"/>
  <c r="AW60" i="3"/>
  <c r="AW59" i="3" s="1"/>
  <c r="BC59" i="3"/>
  <c r="BC50" i="3"/>
  <c r="AX50" i="3"/>
  <c r="AX42" i="3" s="1"/>
  <c r="AW50" i="3"/>
  <c r="BC49" i="3"/>
  <c r="AX49" i="3"/>
  <c r="AW49" i="3"/>
  <c r="BC47" i="3"/>
  <c r="AW45" i="3"/>
  <c r="BC44" i="3"/>
  <c r="AW44" i="3"/>
  <c r="AW42" i="3" s="1"/>
  <c r="BC43" i="3"/>
  <c r="AW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BC39" i="3"/>
  <c r="AX39" i="3"/>
  <c r="AW39" i="3"/>
  <c r="BL37" i="3"/>
  <c r="BL32" i="3" s="1"/>
  <c r="BI37" i="3"/>
  <c r="BI32" i="3" s="1"/>
  <c r="BF37" i="3"/>
  <c r="BC37" i="3"/>
  <c r="AX37" i="3"/>
  <c r="AW37" i="3"/>
  <c r="BL34" i="3"/>
  <c r="BI34" i="3"/>
  <c r="BF34" i="3"/>
  <c r="BC34" i="3"/>
  <c r="BC32" i="3" s="1"/>
  <c r="BB34" i="3"/>
  <c r="BA34" i="3"/>
  <c r="AX34" i="3"/>
  <c r="AW34" i="3"/>
  <c r="AW32" i="3" s="1"/>
  <c r="BF33" i="3"/>
  <c r="BC33" i="3"/>
  <c r="BN32" i="3"/>
  <c r="BM32" i="3"/>
  <c r="BK32" i="3"/>
  <c r="BJ32" i="3"/>
  <c r="BH32" i="3"/>
  <c r="BG32" i="3"/>
  <c r="BF32" i="3"/>
  <c r="BE32" i="3"/>
  <c r="BD32" i="3"/>
  <c r="BD20" i="3" s="1"/>
  <c r="BB32" i="3"/>
  <c r="BA32" i="3"/>
  <c r="AZ32" i="3"/>
  <c r="AY32" i="3"/>
  <c r="AX32" i="3"/>
  <c r="BL31" i="3"/>
  <c r="BI31" i="3"/>
  <c r="BF31" i="3"/>
  <c r="BC31" i="3"/>
  <c r="AX31" i="3"/>
  <c r="AW31" i="3"/>
  <c r="BL29" i="3"/>
  <c r="BI29" i="3"/>
  <c r="BF29" i="3"/>
  <c r="BC29" i="3"/>
  <c r="BL28" i="3"/>
  <c r="BI28" i="3"/>
  <c r="BF28" i="3"/>
  <c r="BC28" i="3"/>
  <c r="BL26" i="3"/>
  <c r="BI26" i="3"/>
  <c r="BF26" i="3"/>
  <c r="BC26" i="3"/>
  <c r="BB24" i="3"/>
  <c r="BA24" i="3"/>
  <c r="BL23" i="3"/>
  <c r="BI23" i="3"/>
  <c r="BF23" i="3"/>
  <c r="BC23" i="3"/>
  <c r="BC21" i="3" s="1"/>
  <c r="AX23" i="3"/>
  <c r="AX21" i="3" s="1"/>
  <c r="AW23" i="3"/>
  <c r="BN21" i="3"/>
  <c r="BM21" i="3"/>
  <c r="BK21" i="3"/>
  <c r="BK20" i="3" s="1"/>
  <c r="BJ21" i="3"/>
  <c r="BI21" i="3"/>
  <c r="BH21" i="3"/>
  <c r="BG21" i="3"/>
  <c r="BG20" i="3" s="1"/>
  <c r="BE21" i="3"/>
  <c r="BD21" i="3"/>
  <c r="BB21" i="3"/>
  <c r="BA21" i="3"/>
  <c r="BA20" i="3" s="1"/>
  <c r="AZ21" i="3"/>
  <c r="AY21" i="3"/>
  <c r="AY20" i="3" s="1"/>
  <c r="AW21" i="3"/>
  <c r="AV66" i="3"/>
  <c r="AV65" i="3" s="1"/>
  <c r="AV64" i="3" s="1"/>
  <c r="AU66" i="3"/>
  <c r="AU65" i="3" s="1"/>
  <c r="AU64" i="3" s="1"/>
  <c r="AT66" i="3"/>
  <c r="AT65" i="3" s="1"/>
  <c r="AT64" i="3" s="1"/>
  <c r="AV62" i="3"/>
  <c r="AU62" i="3"/>
  <c r="AT62" i="3"/>
  <c r="AV60" i="3"/>
  <c r="AU60" i="3"/>
  <c r="AT60" i="3"/>
  <c r="AV42" i="3"/>
  <c r="AU42" i="3"/>
  <c r="AT42" i="3"/>
  <c r="AT37" i="3"/>
  <c r="AT34" i="3"/>
  <c r="AV32" i="3"/>
  <c r="AU32" i="3"/>
  <c r="AT31" i="3"/>
  <c r="AT29" i="3"/>
  <c r="AT28" i="3"/>
  <c r="AT26" i="3"/>
  <c r="AT23" i="3"/>
  <c r="AT21" i="3" s="1"/>
  <c r="AV21" i="3"/>
  <c r="AU21" i="3"/>
  <c r="AU20" i="3" s="1"/>
  <c r="AG21" i="3"/>
  <c r="AH21" i="3"/>
  <c r="AL21" i="3"/>
  <c r="AM21" i="3"/>
  <c r="AO21" i="3"/>
  <c r="AP21" i="3"/>
  <c r="AR21" i="3"/>
  <c r="AS21" i="3"/>
  <c r="AU59" i="3" l="1"/>
  <c r="BH20" i="3"/>
  <c r="BM20" i="3"/>
  <c r="BC20" i="3"/>
  <c r="BC19" i="3" s="1"/>
  <c r="BC71" i="3" s="1"/>
  <c r="AW20" i="3"/>
  <c r="BI20" i="3"/>
  <c r="BL21" i="3"/>
  <c r="BL20" i="3" s="1"/>
  <c r="BF21" i="3"/>
  <c r="BF20" i="3" s="1"/>
  <c r="BJ20" i="3"/>
  <c r="AV20" i="3"/>
  <c r="AT32" i="3"/>
  <c r="AT20" i="3" s="1"/>
  <c r="BH19" i="3"/>
  <c r="BH71" i="3" s="1"/>
  <c r="AY19" i="3"/>
  <c r="AY71" i="3" s="1"/>
  <c r="AZ59" i="3"/>
  <c r="BD59" i="3"/>
  <c r="BD19" i="3" s="1"/>
  <c r="BD71" i="3" s="1"/>
  <c r="BL59" i="3"/>
  <c r="BB59" i="3"/>
  <c r="BF59" i="3"/>
  <c r="BF19" i="3" s="1"/>
  <c r="BF71" i="3" s="1"/>
  <c r="BJ59" i="3"/>
  <c r="BJ19" i="3" s="1"/>
  <c r="BJ71" i="3" s="1"/>
  <c r="AT59" i="3"/>
  <c r="AZ20" i="3"/>
  <c r="BE20" i="3"/>
  <c r="BE19" i="3" s="1"/>
  <c r="BE71" i="3" s="1"/>
  <c r="BA59" i="3"/>
  <c r="BE59" i="3"/>
  <c r="BI59" i="3"/>
  <c r="BI19" i="3" s="1"/>
  <c r="BI71" i="3" s="1"/>
  <c r="BM59" i="3"/>
  <c r="BM19" i="3" s="1"/>
  <c r="BM71" i="3" s="1"/>
  <c r="BG59" i="3"/>
  <c r="BG19" i="3" s="1"/>
  <c r="BG71" i="3" s="1"/>
  <c r="BN20" i="3"/>
  <c r="BB20" i="3"/>
  <c r="AZ19" i="3"/>
  <c r="AZ71" i="3" s="1"/>
  <c r="AX20" i="3"/>
  <c r="AX19" i="3" s="1"/>
  <c r="AX71" i="3" s="1"/>
  <c r="BB19" i="3"/>
  <c r="BB71" i="3" s="1"/>
  <c r="AV59" i="3"/>
  <c r="AV19" i="3" s="1"/>
  <c r="AV71" i="3" s="1"/>
  <c r="BK19" i="3"/>
  <c r="BK71" i="3" s="1"/>
  <c r="BN19" i="3"/>
  <c r="BN71" i="3" s="1"/>
  <c r="AW19" i="3"/>
  <c r="AW71" i="3" s="1"/>
  <c r="BA19" i="3"/>
  <c r="BA71" i="3" s="1"/>
  <c r="AU19" i="3"/>
  <c r="AU71" i="3" s="1"/>
  <c r="AN42" i="3"/>
  <c r="AK37" i="3"/>
  <c r="AK25" i="3"/>
  <c r="AG42" i="3"/>
  <c r="AH42" i="3"/>
  <c r="AI42" i="3"/>
  <c r="AJ42" i="3"/>
  <c r="AL42" i="3"/>
  <c r="AM42" i="3"/>
  <c r="AO42" i="3"/>
  <c r="AP42" i="3"/>
  <c r="AQ42" i="3"/>
  <c r="AR42" i="3"/>
  <c r="AS42" i="3"/>
  <c r="AK50" i="3"/>
  <c r="AK49" i="3"/>
  <c r="AK47" i="3"/>
  <c r="AK44" i="3"/>
  <c r="AT19" i="3" l="1"/>
  <c r="AT71" i="3" s="1"/>
  <c r="BL19" i="3"/>
  <c r="BL71" i="3" s="1"/>
  <c r="AK43" i="3"/>
  <c r="AK42" i="3" s="1"/>
  <c r="AK39" i="3" l="1"/>
  <c r="AQ37" i="3"/>
  <c r="AN37" i="3"/>
  <c r="AQ34" i="3"/>
  <c r="AQ32" i="3" s="1"/>
  <c r="AN34" i="3"/>
  <c r="AK34" i="3"/>
  <c r="AR32" i="3"/>
  <c r="AN33" i="3"/>
  <c r="AN32" i="3" s="1"/>
  <c r="AK33" i="3"/>
  <c r="AQ31" i="3"/>
  <c r="AN31" i="3"/>
  <c r="AK31" i="3"/>
  <c r="AQ29" i="3"/>
  <c r="AN29" i="3"/>
  <c r="AK29" i="3"/>
  <c r="AQ28" i="3"/>
  <c r="AN28" i="3"/>
  <c r="AK28" i="3"/>
  <c r="AQ26" i="3"/>
  <c r="AN26" i="3"/>
  <c r="AK26" i="3"/>
  <c r="AK23" i="3"/>
  <c r="AQ23" i="3"/>
  <c r="AN23" i="3"/>
  <c r="AN21" i="3" s="1"/>
  <c r="AF66" i="3"/>
  <c r="AF65" i="3" s="1"/>
  <c r="AF64" i="3" s="1"/>
  <c r="AG66" i="3"/>
  <c r="AG65" i="3" s="1"/>
  <c r="AG64" i="3" s="1"/>
  <c r="AH66" i="3"/>
  <c r="AH65" i="3" s="1"/>
  <c r="AH64" i="3" s="1"/>
  <c r="AI66" i="3"/>
  <c r="AI65" i="3" s="1"/>
  <c r="AI64" i="3" s="1"/>
  <c r="AJ66" i="3"/>
  <c r="AJ65" i="3" s="1"/>
  <c r="AJ64" i="3" s="1"/>
  <c r="AK66" i="3"/>
  <c r="AK65" i="3" s="1"/>
  <c r="AK64" i="3" s="1"/>
  <c r="AL66" i="3"/>
  <c r="AL65" i="3" s="1"/>
  <c r="AL64" i="3" s="1"/>
  <c r="AM66" i="3"/>
  <c r="AM65" i="3" s="1"/>
  <c r="AM64" i="3" s="1"/>
  <c r="AN66" i="3"/>
  <c r="AN65" i="3" s="1"/>
  <c r="AN64" i="3" s="1"/>
  <c r="AO66" i="3"/>
  <c r="AO65" i="3" s="1"/>
  <c r="AO64" i="3" s="1"/>
  <c r="AP66" i="3"/>
  <c r="AP65" i="3" s="1"/>
  <c r="AP64" i="3" s="1"/>
  <c r="AQ66" i="3"/>
  <c r="AQ65" i="3" s="1"/>
  <c r="AQ64" i="3" s="1"/>
  <c r="AR66" i="3"/>
  <c r="AR65" i="3" s="1"/>
  <c r="AR64" i="3" s="1"/>
  <c r="AS66" i="3"/>
  <c r="AS65" i="3" s="1"/>
  <c r="AS64" i="3" s="1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F60" i="3"/>
  <c r="AF59" i="3" s="1"/>
  <c r="AG60" i="3"/>
  <c r="AH60" i="3"/>
  <c r="AH59" i="3" s="1"/>
  <c r="AI60" i="3"/>
  <c r="AJ60" i="3"/>
  <c r="AJ59" i="3" s="1"/>
  <c r="AK60" i="3"/>
  <c r="AL60" i="3"/>
  <c r="AL59" i="3" s="1"/>
  <c r="AM60" i="3"/>
  <c r="AN60" i="3"/>
  <c r="AO60" i="3"/>
  <c r="AP60" i="3"/>
  <c r="AP59" i="3" s="1"/>
  <c r="AQ60" i="3"/>
  <c r="AR60" i="3"/>
  <c r="AR59" i="3" s="1"/>
  <c r="AS60" i="3"/>
  <c r="AG32" i="3"/>
  <c r="AH32" i="3"/>
  <c r="AK32" i="3"/>
  <c r="AL32" i="3"/>
  <c r="AM32" i="3"/>
  <c r="AO32" i="3"/>
  <c r="AP32" i="3"/>
  <c r="AS32" i="3"/>
  <c r="AG20" i="3"/>
  <c r="AF49" i="3"/>
  <c r="AF31" i="3"/>
  <c r="AF24" i="3"/>
  <c r="AE60" i="3"/>
  <c r="AE59" i="3" s="1"/>
  <c r="AE62" i="3"/>
  <c r="AE66" i="3"/>
  <c r="AE65" i="3" s="1"/>
  <c r="AE64" i="3" s="1"/>
  <c r="AF37" i="3"/>
  <c r="AE37" i="3"/>
  <c r="AF50" i="3"/>
  <c r="AE50" i="3"/>
  <c r="AE49" i="3"/>
  <c r="AQ21" i="3" l="1"/>
  <c r="AF42" i="3"/>
  <c r="AK21" i="3"/>
  <c r="AK20" i="3" s="1"/>
  <c r="AK19" i="3" s="1"/>
  <c r="AK71" i="3" s="1"/>
  <c r="AH20" i="3"/>
  <c r="AH19" i="3" s="1"/>
  <c r="AH71" i="3" s="1"/>
  <c r="AS59" i="3"/>
  <c r="AG59" i="3"/>
  <c r="AO59" i="3"/>
  <c r="AN59" i="3"/>
  <c r="AK59" i="3"/>
  <c r="AS20" i="3"/>
  <c r="AS19" i="3" s="1"/>
  <c r="AS71" i="3" s="1"/>
  <c r="AO20" i="3"/>
  <c r="AO19" i="3" s="1"/>
  <c r="AO71" i="3" s="1"/>
  <c r="AL20" i="3"/>
  <c r="AL19" i="3" s="1"/>
  <c r="AL71" i="3" s="1"/>
  <c r="AP20" i="3"/>
  <c r="AP19" i="3" s="1"/>
  <c r="AP71" i="3" s="1"/>
  <c r="AR20" i="3"/>
  <c r="AR19" i="3" s="1"/>
  <c r="AR71" i="3" s="1"/>
  <c r="AN20" i="3"/>
  <c r="AN19" i="3" s="1"/>
  <c r="AN71" i="3" s="1"/>
  <c r="AQ20" i="3"/>
  <c r="AM20" i="3"/>
  <c r="AG19" i="3"/>
  <c r="AG71" i="3" s="1"/>
  <c r="AQ59" i="3"/>
  <c r="AM59" i="3"/>
  <c r="AI59" i="3"/>
  <c r="AQ19" i="3" l="1"/>
  <c r="AQ71" i="3" s="1"/>
  <c r="AM19" i="3"/>
  <c r="AM71" i="3" s="1"/>
  <c r="AE45" i="3" l="1"/>
  <c r="AE44" i="3"/>
  <c r="AE43" i="3"/>
  <c r="AE42" i="3" s="1"/>
  <c r="AF39" i="3" l="1"/>
  <c r="AE39" i="3"/>
  <c r="AJ34" i="3"/>
  <c r="AJ32" i="3" s="1"/>
  <c r="AI34" i="3"/>
  <c r="AI32" i="3" s="1"/>
  <c r="AI20" i="3" s="1"/>
  <c r="AI19" i="3" s="1"/>
  <c r="AI71" i="3" s="1"/>
  <c r="AF34" i="3"/>
  <c r="AF32" i="3" s="1"/>
  <c r="AE34" i="3"/>
  <c r="AE32" i="3" s="1"/>
  <c r="AE31" i="3"/>
  <c r="AJ25" i="3"/>
  <c r="AI25" i="3"/>
  <c r="AF25" i="3"/>
  <c r="AE25" i="3"/>
  <c r="AJ24" i="3"/>
  <c r="AI24" i="3"/>
  <c r="AI21" i="3" s="1"/>
  <c r="AE24" i="3"/>
  <c r="AF23" i="3"/>
  <c r="AE23" i="3"/>
  <c r="AF21" i="3" l="1"/>
  <c r="AF20" i="3" s="1"/>
  <c r="AF19" i="3" s="1"/>
  <c r="AF71" i="3" s="1"/>
  <c r="AE21" i="3"/>
  <c r="AE20" i="3" s="1"/>
  <c r="AE19" i="3" s="1"/>
  <c r="AE71" i="3" s="1"/>
  <c r="AJ21" i="3"/>
  <c r="AJ20" i="3" s="1"/>
  <c r="AJ19" i="3" s="1"/>
  <c r="AJ71" i="3" s="1"/>
</calcChain>
</file>

<file path=xl/sharedStrings.xml><?xml version="1.0" encoding="utf-8"?>
<sst xmlns="http://schemas.openxmlformats.org/spreadsheetml/2006/main" count="1034" uniqueCount="350">
  <si>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</si>
  <si>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</si>
  <si>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</si>
  <si>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</si>
  <si>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Низинское сельское поселение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</si>
  <si>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</si>
  <si>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</si>
  <si>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</si>
  <si>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</si>
  <si>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</si>
  <si>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</si>
  <si>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</si>
  <si>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</si>
  <si>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</si>
  <si>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</si>
  <si>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</si>
  <si>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</si>
  <si>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</si>
  <si>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</si>
  <si>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</si>
  <si>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</si>
  <si>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</si>
  <si>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</si>
  <si>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</si>
  <si>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</si>
  <si>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</si>
  <si>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</si>
  <si>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</si>
  <si>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</si>
  <si>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</si>
  <si>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</si>
  <si>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</si>
  <si>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</si>
  <si>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</si>
  <si>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</si>
  <si>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</si>
  <si>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</si>
  <si>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</si>
  <si>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</si>
  <si>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</si>
  <si>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</si>
  <si>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</si>
  <si>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</si>
  <si>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</si>
  <si>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</si>
  <si>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</si>
  <si>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</si>
  <si>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</si>
  <si>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</si>
  <si>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</si>
  <si>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</si>
  <si>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</si>
  <si>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</si>
  <si>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</si>
  <si>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</si>
  <si>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</si>
  <si>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</si>
  <si>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</si>
  <si>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</si>
  <si>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</si>
  <si>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</si>
  <si>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</si>
  <si>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</si>
  <si>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</si>
  <si>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</si>
  <si>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раздел/
подраздел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</si>
  <si>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</si>
  <si>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</si>
  <si>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</si>
  <si>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</si>
  <si>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 xml:space="preserve">0111
</t>
  </si>
  <si>
    <t>5.1.1.3. владение, пользование и распоряжение имуществом, находящимся в муниципальной собственности сельского поселения</t>
  </si>
  <si>
    <t>5.1.1.4. обеспечение первичных мер пожарной безопасности в границах населенных пунктов сельского поселения</t>
  </si>
  <si>
    <t xml:space="preserve">0309
</t>
  </si>
  <si>
    <t>5.1.1.6. создание условий для организации досуга и обеспечения жителей сельского поселения услугами организаций культуры</t>
  </si>
  <si>
    <t>6</t>
  </si>
  <si>
    <t xml:space="preserve">0801
</t>
  </si>
  <si>
    <t>11</t>
  </si>
  <si>
    <t xml:space="preserve">0503
</t>
  </si>
  <si>
    <t>5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</si>
  <si>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</si>
  <si>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3</t>
  </si>
  <si>
    <t xml:space="preserve">0409
</t>
  </si>
  <si>
    <t>18</t>
  </si>
  <si>
    <t xml:space="preserve">0412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</si>
  <si>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</si>
  <si>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 xml:space="preserve">в целом
</t>
  </si>
  <si>
    <t xml:space="preserve">19.04.2008-не установлен
</t>
  </si>
  <si>
    <t xml:space="preserve">0107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</si>
  <si>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</si>
  <si>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</si>
  <si>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 xml:space="preserve">21.06.2006-не установлен
</t>
  </si>
  <si>
    <t>19</t>
  </si>
  <si>
    <t xml:space="preserve">0203
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</si>
  <si>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</si>
  <si>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</si>
  <si>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</si>
  <si>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 xml:space="preserve">0113
</t>
  </si>
  <si>
    <t xml:space="preserve"> Итого расходных обязательств муниципальных образований</t>
  </si>
  <si>
    <t>Исполнитель   начальника сектора финансов и бухгалтерской отчетности</t>
  </si>
  <si>
    <t>8-813-76-55-272</t>
  </si>
  <si>
    <t xml:space="preserve">Постановление Местной администрации МО Низинское сельское поселение №91 от 19.04.2012 "Об утверждении Положения о порядке расходования средств резервного фонда"
</t>
  </si>
  <si>
    <t>01.01.2015</t>
  </si>
  <si>
    <t xml:space="preserve">Областной закон Ленинградской области от 03.07.2009 № 61-ОЗ "Об организации библиотечного обслуживания населения </t>
  </si>
  <si>
    <t>в целом</t>
  </si>
  <si>
    <t>Закон Ленинграсдкой области от 07.07.2014г. № 45-ОЗ "О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области"</t>
  </si>
  <si>
    <t>Решение Совета Депутатов № 43 от 9 июля 2015г. "Об утверждении Положения  об административной комиссии муниципального образования Низинское сельское поселение муниципального образования Ломоносовский  муниципальный район Ленинградской области"</t>
  </si>
  <si>
    <t xml:space="preserve">1. Решение СД от 12.10.2016 № 55 "Об утверждении "Положения о бюдж. процессе".       </t>
  </si>
  <si>
    <t>15.10.2016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</si>
  <si>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области", Закон Ленинградской области от 05.07.2010 № 34-оз «О пенсии за выслугу лет, назначаемой лицам,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области»
</t>
  </si>
  <si>
    <t>Постановление МО Низинское сельское поселение №14 от 16.01.2012г. "об утверждении Положения Об организации и осуществлении первичного воинского учета граждан на территории МО Низинское сельское поселение"</t>
  </si>
  <si>
    <t xml:space="preserve">16.01.2012-не установлен
</t>
  </si>
  <si>
    <t>РЕЕСТР  РАСХОДНЫХ  ОБЯЗАТЕЛЬСТВ   МУНИЦИПАЛЬНОГО  ОБРАЗОВАНИЯ НИЗИНСКОЕ СЕЛЬСКОЕ ПОСЕЛЕНИЕ,
ВХОДЯЩЕГО  В  СОСТАВ  СУБЪЕКТА  РОССИЙСКОЙ  ФЕДЕРАЦИИ на 2019-2021гг.</t>
  </si>
  <si>
    <t>на 1 июня 2018г.</t>
  </si>
  <si>
    <t xml:space="preserve">в т.ч. за счет средств федерального бюджета </t>
  </si>
  <si>
    <t xml:space="preserve">в т.ч. за счет средств регионального бюджета </t>
  </si>
  <si>
    <t>утверж-денные бюджет-ные назначе-ния</t>
  </si>
  <si>
    <t>исполне-но</t>
  </si>
  <si>
    <t>отчетный 2017г.</t>
  </si>
  <si>
    <t>текущий 2018г.</t>
  </si>
  <si>
    <t>очередной 2019г.</t>
  </si>
  <si>
    <t>2020 г.</t>
  </si>
  <si>
    <t>2021г.</t>
  </si>
  <si>
    <t>отчетный   2017г.</t>
  </si>
  <si>
    <t>текущий     2018г.</t>
  </si>
  <si>
    <t>4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</si>
  <si>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</si>
  <si>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</si>
  <si>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</si>
  <si>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</si>
  <si>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</si>
  <si>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</si>
  <si>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</si>
  <si>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</si>
  <si>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</si>
  <si>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</si>
  <si>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</si>
  <si>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</si>
  <si>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</si>
  <si>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</si>
  <si>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</si>
  <si>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</si>
  <si>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</si>
  <si>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</si>
  <si>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</si>
  <si>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</si>
  <si>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</si>
  <si>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</si>
  <si>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</si>
  <si>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</si>
  <si>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</si>
  <si>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</si>
  <si>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</si>
  <si>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</si>
  <si>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</si>
  <si>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</si>
  <si>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</si>
  <si>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</si>
  <si>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</si>
  <si>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</si>
  <si>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</si>
  <si>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</si>
  <si>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</si>
  <si>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</si>
  <si>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</si>
  <si>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</si>
  <si>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</si>
  <si>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</si>
  <si>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</si>
  <si>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</si>
  <si>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</si>
  <si>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</si>
  <si>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</si>
  <si>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</si>
  <si>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</si>
  <si>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</si>
  <si>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</si>
  <si>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</si>
  <si>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</si>
  <si>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</si>
  <si>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</si>
  <si>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</si>
  <si>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</si>
  <si>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</si>
  <si>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</si>
  <si>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</si>
  <si>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</si>
  <si>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</si>
  <si>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</si>
  <si>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</si>
  <si>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</si>
  <si>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</si>
  <si>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</si>
  <si>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</si>
  <si>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</si>
  <si>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</si>
  <si>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</si>
  <si>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</si>
  <si>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</si>
  <si>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</si>
  <si>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</si>
  <si>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</si>
  <si>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Федеральный закон от 06.10.2003 № 131-ФЗ "Об общих принципах организации местного самоуправления в Российской Федерации"</t>
  </si>
  <si>
    <t>Ст.14 П.1 Подп.1</t>
  </si>
  <si>
    <t>06.10.2003 - не установлен</t>
  </si>
  <si>
    <t>20.04.2012- не установлен</t>
  </si>
  <si>
    <t>Ст.14 П.1 Подп.3</t>
  </si>
  <si>
    <t>Решение Совета Депутатов от 30.11.2007 г. № 66 "Об утверждении Положения об учете муниципального имущества  и  ведении реестра муниципального имущества» Муниципального  образования Низинское сельское поселение Ломоносовского му-ниципального  района Ленинградской области"</t>
  </si>
  <si>
    <t>30.11.2007 г.-не установлен</t>
  </si>
  <si>
    <t>0501</t>
  </si>
  <si>
    <t>0502</t>
  </si>
  <si>
    <t>0801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</si>
  <si>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</t>
  </si>
  <si>
    <t xml:space="preserve">Ст.14 П.1 Подп.9                                                                                                                                             </t>
  </si>
  <si>
    <t>Постановление № 304 от 26.09.2017 г. "Об обеспечении первичных мер пожарной безопасности в границах муниципального образования Низинское сельское поселение"</t>
  </si>
  <si>
    <t>26.09.2017-не установлен</t>
  </si>
  <si>
    <t>Федеральный закон №69-ФЗ от 21.12.1994 "О пожарной безопасности"</t>
  </si>
  <si>
    <t>05.01.1995-не установлен</t>
  </si>
  <si>
    <t>Областной закон Ленинградской области №169-оз от 25.12.2006 "О пожарной безопасности Ленинградской области"</t>
  </si>
  <si>
    <t>8-1</t>
  </si>
  <si>
    <t>08.01.2007 - не установлен</t>
  </si>
  <si>
    <t>Указ Президента Российской Федерации №597 от 07.05.2012 "О мероприятиях по реализации государственной социальной политики"</t>
  </si>
  <si>
    <t>07.05.2012 - не установлен</t>
  </si>
  <si>
    <t>Ст.14 П.1 Подп.12</t>
  </si>
  <si>
    <t xml:space="preserve">Решение Совета депутатов от 25.10.2012 г. № 74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
</t>
  </si>
  <si>
    <t>25.10.2012-не установлен</t>
  </si>
  <si>
    <t>Ст.14 П.1 Подп.14</t>
  </si>
  <si>
    <t>Решение Совета депутатов от 25.10.2012 г. № 74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</t>
  </si>
  <si>
    <t>1101</t>
  </si>
  <si>
    <t>0707</t>
  </si>
  <si>
    <t>Ст.14 П.1 Подп.19</t>
  </si>
  <si>
    <t xml:space="preserve">Решение Совета депутатов от 16.05.2017 г. № 23 "Об утверждении Правил благоустройства, содержания и 
обеспечения санитарного состояния территории муниципального 
образования Низинское сельское поселение муниципального 
образования Ломоносовский  муниципальный район Ленинградской области"        
</t>
  </si>
  <si>
    <t>16.05.2017-не установлен</t>
  </si>
  <si>
    <t>5.1.2.1.организация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</si>
  <si>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Ст.14 П.1 Подп.4</t>
  </si>
  <si>
    <t>Областной закон Ленинградской области №48-оз от 10.07.2014 "Об отдельных вопросах местного значения сельских поселений Ленинградской области"</t>
  </si>
  <si>
    <t xml:space="preserve">в целом
</t>
  </si>
  <si>
    <t>22.07.2014-не установлен</t>
  </si>
  <si>
    <t>Постановление № 52 от 02.04.2013 г. "Об утверждении схемы теплоснабжения муниципального образования Низинское сельское поселение муниципального образования Ломоносовский муниципальный район Ленинградской области"</t>
  </si>
  <si>
    <t>02.04.2013-не установлен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</si>
  <si>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</si>
  <si>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Ст.14 П.1 Подп.5</t>
  </si>
  <si>
    <t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</si>
  <si>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12.11.2007 - не установлен</t>
  </si>
  <si>
    <t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</si>
  <si>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31.03.2014-не установлен</t>
  </si>
  <si>
    <t xml:space="preserve">Решение Совета депутатов от 20.02.2014 г .№ 7 Об утверждении Положения о муниципальном дорожном фонде 
муниципального образования Низинское сельское поселение"
</t>
  </si>
  <si>
    <t>20.02.2014-не установлен</t>
  </si>
  <si>
    <t>5.1.2.10.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</si>
  <si>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Ст.14 П.1 Подп.7.1</t>
  </si>
  <si>
    <t xml:space="preserve">Решение Совета депутатов от 22.08.2013 г .№ 71 "Об участии в профилактике терроризма и экстремизма, минимизации 
и (или) ликвидации последствий проявлений терроризма и экстремизма 
на территории МО Низинское сельское поселение"
</t>
  </si>
  <si>
    <t>22.08.2013-не установлен</t>
  </si>
  <si>
    <t>0309</t>
  </si>
  <si>
    <t>5.1.2.12. участие в предупреждении и ликвидации последствий чрезвычайных ситуаций на территории сельского поселения</t>
  </si>
  <si>
    <t>Ст.14 П.1 Подп.23</t>
  </si>
  <si>
    <t xml:space="preserve">Федеральный закон от 21 декабря 1994 года № 68-ФЗ «О защите населения и территорий от чрезвычайных ситуаций природного и техногенного характера» </t>
  </si>
  <si>
    <t>21.12.1994 - не установлен</t>
  </si>
  <si>
    <t>Постановление № 362 от 03.11.2017 г. "Об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ситуаций"</t>
  </si>
  <si>
    <t>03.11.2017-не установлен</t>
  </si>
  <si>
    <t>5.1.2.13. организация библиотечного обслуживания населения, комплектование и обеспечение сохранности библиотечных фондов библиотек поселения</t>
  </si>
  <si>
    <t>Ст.14 П.1 Подп.11</t>
  </si>
  <si>
    <t>10.07.2009-не установлен</t>
  </si>
  <si>
    <t>5.1.2.18.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</si>
  <si>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Ст.14 П.1 Подп.20</t>
  </si>
  <si>
    <t xml:space="preserve">Решение Совета депутатов от 14.07.2010 г. № 60 "Об утверждении Генерального плана муниципального образования 
 Низинское сельское поселение  Ломоносовского 
муниципального района Ленинградской области" 
</t>
  </si>
  <si>
    <t>14.07.2010-не установлен</t>
  </si>
  <si>
    <t>5.1.2.19. организация ритуальных услуг и содержание мест захоронения</t>
  </si>
  <si>
    <t>Ст.14 П.1 Подп.22</t>
  </si>
  <si>
    <t>Федеральный закон №131-ФЗ от 06.10.2003 "Об общих принципах организации местного самоуправления в Российской Федерации"
Федеральный закон №25-ФЗ от 02.03.2007 "О муниципальной службе в Российской Федерации"</t>
  </si>
  <si>
    <t>в целом                                                                                                                                                                                                                                                              
 34</t>
  </si>
  <si>
    <t>06.10.2003-не установлен                                                                                                                                                                                                                                   
01.06.2007-не установлен</t>
  </si>
  <si>
    <t xml:space="preserve">Решение СД от 19.07.2012 № 48 Положение о порядке назначения и выплаты пенсий за выслугу лет муниципальным служащим,  Решение СД №52 от 16.11.2017г. (с изм. на 30.11.2017 № 59) Положение о порядке и размерах оказания материальной помощи и социальных выплат жителям МО на 2018 год, . Решение Совета депутатов от 16.01.2012 г. № 2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</si>
  <si>
    <t>19.07.2012-не установлен      16.11.2017-не установлен    16.01.2012-не установлен</t>
  </si>
  <si>
    <t>0103</t>
  </si>
  <si>
    <t>0104</t>
  </si>
  <si>
    <t>0113</t>
  </si>
  <si>
    <t>1001</t>
  </si>
  <si>
    <t>1003</t>
  </si>
  <si>
    <t>1006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</si>
  <si>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</si>
  <si>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</si>
  <si>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</si>
  <si>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</si>
  <si>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Ст.17 П.1 Подп.5</t>
  </si>
  <si>
    <t>5.4.1. за счет субвенций, предоставленных из федерального бюджета, всего</t>
  </si>
  <si>
    <t>5.4.2. за счет субвенций, предоставленных из бюджета субъекта РоссийскойФфедерации, всего</t>
  </si>
  <si>
    <t>5.4.2.39.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</si>
  <si>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Федеральный закон №131-ФЗ от 06.10.2003 "Об общих принципах организации местного самоуправления в Российской Федерации"</t>
  </si>
  <si>
    <t>06.10.2003-не установлен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</si>
  <si>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</si>
  <si>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 xml:space="preserve">09.07.2015-не установлен
</t>
  </si>
  <si>
    <t>7300</t>
  </si>
  <si>
    <t>7301</t>
  </si>
  <si>
    <t>Соглашение</t>
  </si>
  <si>
    <t>7304</t>
  </si>
  <si>
    <t>0310</t>
  </si>
  <si>
    <t>5.2.11.полномочиями по организации теплоснабжения, предусмотренными Федеральным законом от  27 июля 2010  г. №  190-ФЗ   «О теплоснабжении»</t>
  </si>
  <si>
    <t>02.04.2013 - до 2027 года</t>
  </si>
  <si>
    <t>5.2.12. полномочиями в сфере водоснабжения и водоотведения, предусмотренными Федеральным законом от  7 декабря 2011 г. №  416-ФЗ  «О водоснабжении и водоотведении»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</si>
  <si>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</si>
  <si>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</si>
  <si>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</si>
  <si>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6501</t>
  </si>
  <si>
    <t>6502</t>
  </si>
  <si>
    <t>6503</t>
  </si>
  <si>
    <t>6505</t>
  </si>
  <si>
    <t>6506</t>
  </si>
  <si>
    <t>6508</t>
  </si>
  <si>
    <t>5.1.1.7. обеспечение условий для развития на территории поселения физической культуры, школьного спорта и массового спорта</t>
  </si>
  <si>
    <t>6509</t>
  </si>
  <si>
    <t>6513</t>
  </si>
  <si>
    <t>6600</t>
  </si>
  <si>
    <t>6601</t>
  </si>
  <si>
    <t>6603</t>
  </si>
  <si>
    <t>6610</t>
  </si>
  <si>
    <t>6612</t>
  </si>
  <si>
    <t>6613</t>
  </si>
  <si>
    <t>6618</t>
  </si>
  <si>
    <t>6619</t>
  </si>
  <si>
    <t>6800</t>
  </si>
  <si>
    <t>6801</t>
  </si>
  <si>
    <t>6802</t>
  </si>
  <si>
    <t>6811</t>
  </si>
  <si>
    <t>6812</t>
  </si>
  <si>
    <t>6813</t>
  </si>
  <si>
    <t>6820</t>
  </si>
  <si>
    <t>7400</t>
  </si>
  <si>
    <t>7439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</si>
  <si>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</si>
  <si>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</si>
  <si>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</si>
  <si>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</si>
  <si>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</si>
  <si>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</si>
  <si>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7802</t>
  </si>
  <si>
    <t>5.6.2.1.1.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</si>
  <si>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5.6.2.1.2. осуществление контроля за исполнением бюджета поселения</t>
  </si>
  <si>
    <t>7803</t>
  </si>
  <si>
    <t>10700</t>
  </si>
  <si>
    <t>5.7. Условно-утвержденные расходы на первый и второй годы планового периода в соответствии с решением о местной бюджете</t>
  </si>
  <si>
    <t>8000</t>
  </si>
  <si>
    <t>5.6.2.1.6. участие в предупреждении и ликвидации последствий чрезвычайных ситуаций в границах  поселения</t>
  </si>
  <si>
    <t>7807</t>
  </si>
  <si>
    <t>Приложение 2 к распоряжению</t>
  </si>
  <si>
    <t>местной администрации МО</t>
  </si>
  <si>
    <t xml:space="preserve">Низинское сельское поселение </t>
  </si>
  <si>
    <t>от "___"____________"201__года №______</t>
  </si>
  <si>
    <t>А.Ю. Ершкова</t>
  </si>
  <si>
    <t>" 21 " мая  2018 г.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</si>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</sst>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 Cy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9"/>
      <color rgb="FF000000"/>
      <name val="Times New Roman Cyr"/>
    </font>
    <font>
      <sz val="11"/>
      <color rgb="FF000000"/>
      <name val="Times New Roman Cyr"/>
    </font>
    <font>
      <sz val="10"/>
      <color rgb="FF000000"/>
      <name val="Times New Roman Cyr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rgb="FF000000"/>
      <name val="Arial Cyr"/>
    </font>
    <font>
      <sz val="8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rgb="FF000000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5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49" fontId="2" fillId="2" borderId="2">
      <alignment wrapText="1"/>
    </xf>
    <xf numFmtId="0" fontId="2" fillId="0" borderId="1">
      <alignment horizontal="left" vertical="top"/>
    </xf>
    <xf numFmtId="49" fontId="1" fillId="2" borderId="1"/>
    <xf numFmtId="0" fontId="2" fillId="0" borderId="5">
      <alignment vertical="top"/>
    </xf>
    <xf numFmtId="49" fontId="2" fillId="2" borderId="3">
      <alignment horizontal="center" vertical="center" wrapText="1"/>
    </xf>
    <xf numFmtId="49" fontId="2" fillId="0" borderId="3">
      <alignment horizontal="center" vertical="center" wrapText="1"/>
    </xf>
    <xf numFmtId="49" fontId="2" fillId="0" borderId="4">
      <alignment horizontal="center" vertical="center" wrapText="1"/>
    </xf>
    <xf numFmtId="0" fontId="2" fillId="0" borderId="8">
      <alignment vertical="top"/>
    </xf>
    <xf numFmtId="0" fontId="2" fillId="0" borderId="8">
      <alignment horizontal="center" vertical="top" wrapText="1"/>
    </xf>
    <xf numFmtId="49" fontId="2" fillId="0" borderId="3">
      <alignment horizontal="center" vertical="center"/>
    </xf>
    <xf numFmtId="0" fontId="2" fillId="0" borderId="8">
      <alignment vertical="top" wrapText="1"/>
    </xf>
    <xf numFmtId="49" fontId="2" fillId="0" borderId="5">
      <alignment horizontal="center" vertical="center" wrapText="1"/>
    </xf>
    <xf numFmtId="49" fontId="2" fillId="2" borderId="3">
      <alignment horizontal="center" vertical="center"/>
    </xf>
    <xf numFmtId="0" fontId="2" fillId="0" borderId="3">
      <alignment horizontal="center" vertical="center"/>
    </xf>
    <xf numFmtId="0" fontId="2" fillId="0" borderId="6">
      <alignment horizontal="left" wrapText="1"/>
    </xf>
    <xf numFmtId="49" fontId="2" fillId="2" borderId="6">
      <alignment horizontal="center"/>
    </xf>
    <xf numFmtId="0" fontId="2" fillId="0" borderId="6">
      <alignment horizontal="center"/>
    </xf>
    <xf numFmtId="49" fontId="2" fillId="0" borderId="6">
      <alignment horizontal="center"/>
    </xf>
    <xf numFmtId="0" fontId="1" fillId="0" borderId="6"/>
    <xf numFmtId="0" fontId="2" fillId="0" borderId="2">
      <alignment horizontal="center"/>
    </xf>
    <xf numFmtId="49" fontId="2" fillId="2" borderId="2">
      <alignment horizontal="center"/>
    </xf>
    <xf numFmtId="49" fontId="2" fillId="0" borderId="2">
      <alignment horizontal="center"/>
    </xf>
    <xf numFmtId="0" fontId="4" fillId="0" borderId="1">
      <alignment horizontal="center" wrapText="1"/>
    </xf>
    <xf numFmtId="0" fontId="5" fillId="0" borderId="1"/>
    <xf numFmtId="0" fontId="6" fillId="0" borderId="1">
      <alignment horizontal="center"/>
    </xf>
    <xf numFmtId="0" fontId="6" fillId="0" borderId="1"/>
    <xf numFmtId="0" fontId="7" fillId="0" borderId="1"/>
    <xf numFmtId="0" fontId="8" fillId="0" borderId="1"/>
    <xf numFmtId="0" fontId="9" fillId="0" borderId="2">
      <alignment horizontal="center" vertical="center"/>
    </xf>
    <xf numFmtId="0" fontId="9" fillId="0" borderId="2"/>
    <xf numFmtId="0" fontId="9" fillId="0" borderId="1"/>
    <xf numFmtId="0" fontId="2" fillId="0" borderId="3">
      <alignment horizontal="center" vertical="center" wrapText="1"/>
    </xf>
    <xf numFmtId="49" fontId="10" fillId="0" borderId="3">
      <alignment horizontal="center" vertical="center" wrapText="1"/>
    </xf>
    <xf numFmtId="49" fontId="10" fillId="0" borderId="7">
      <alignment horizontal="center" vertical="center" wrapText="1"/>
    </xf>
    <xf numFmtId="49" fontId="10" fillId="0" borderId="3">
      <alignment horizontal="center" vertical="center"/>
    </xf>
    <xf numFmtId="49" fontId="11" fillId="2" borderId="3">
      <alignment horizontal="center" vertical="center"/>
    </xf>
    <xf numFmtId="49" fontId="11" fillId="2" borderId="9">
      <alignment horizontal="center" vertical="center"/>
    </xf>
    <xf numFmtId="0" fontId="11" fillId="0" borderId="9">
      <alignment horizontal="center" vertical="center"/>
    </xf>
    <xf numFmtId="0" fontId="11" fillId="0" borderId="10">
      <alignment horizontal="center" vertical="center"/>
    </xf>
    <xf numFmtId="0" fontId="11" fillId="0" borderId="3">
      <alignment horizontal="left" vertical="top" wrapText="1"/>
    </xf>
    <xf numFmtId="49" fontId="11" fillId="2" borderId="7">
      <alignment horizontal="center" vertical="center" wrapText="1"/>
    </xf>
    <xf numFmtId="0" fontId="11" fillId="2" borderId="3">
      <alignment horizontal="center" vertical="top"/>
    </xf>
    <xf numFmtId="164" fontId="2" fillId="0" borderId="3">
      <alignment vertical="top"/>
    </xf>
    <xf numFmtId="4" fontId="2" fillId="0" borderId="3">
      <alignment vertical="top" wrapText="1"/>
    </xf>
    <xf numFmtId="0" fontId="11" fillId="0" borderId="5">
      <alignment horizontal="left" vertical="top" wrapText="1"/>
    </xf>
    <xf numFmtId="49" fontId="11" fillId="2" borderId="5">
      <alignment horizontal="center" vertical="center" wrapText="1"/>
    </xf>
    <xf numFmtId="0" fontId="2" fillId="0" borderId="5">
      <alignment vertical="top" wrapText="1"/>
    </xf>
    <xf numFmtId="49" fontId="11" fillId="0" borderId="5">
      <alignment horizontal="center" vertical="top" wrapText="1"/>
    </xf>
    <xf numFmtId="49" fontId="2" fillId="0" borderId="5">
      <alignment horizontal="center" vertical="top" wrapText="1"/>
    </xf>
    <xf numFmtId="164" fontId="2" fillId="0" borderId="5">
      <alignment vertical="top"/>
    </xf>
    <xf numFmtId="4" fontId="2" fillId="0" borderId="5">
      <alignment vertical="top" wrapText="1"/>
    </xf>
    <xf numFmtId="0" fontId="2" fillId="0" borderId="8">
      <alignment horizontal="left" vertical="top" wrapText="1"/>
    </xf>
    <xf numFmtId="49" fontId="2" fillId="2" borderId="8">
      <alignment horizontal="center" vertical="center"/>
    </xf>
    <xf numFmtId="0" fontId="1" fillId="0" borderId="8">
      <alignment vertical="top" wrapText="1"/>
    </xf>
    <xf numFmtId="49" fontId="2" fillId="0" borderId="8">
      <alignment horizontal="center" vertical="top" wrapText="1"/>
    </xf>
    <xf numFmtId="49" fontId="2" fillId="0" borderId="8">
      <alignment horizontal="center" vertical="top"/>
    </xf>
    <xf numFmtId="164" fontId="1" fillId="0" borderId="8">
      <alignment vertical="top"/>
    </xf>
    <xf numFmtId="0" fontId="11" fillId="0" borderId="1">
      <alignment horizontal="left" wrapText="1"/>
    </xf>
    <xf numFmtId="49" fontId="11" fillId="2" borderId="11">
      <alignment horizontal="center"/>
    </xf>
    <xf numFmtId="0" fontId="11" fillId="0" borderId="11">
      <alignment horizontal="center"/>
    </xf>
    <xf numFmtId="49" fontId="11" fillId="0" borderId="11">
      <alignment horizontal="center"/>
    </xf>
    <xf numFmtId="0" fontId="11" fillId="0" borderId="1">
      <alignment horizontal="left"/>
    </xf>
    <xf numFmtId="49" fontId="11" fillId="2" borderId="1">
      <alignment horizontal="center"/>
    </xf>
    <xf numFmtId="0" fontId="11" fillId="0" borderId="2">
      <alignment horizontal="center"/>
    </xf>
    <xf numFmtId="0" fontId="11" fillId="0" borderId="1">
      <alignment horizontal="center"/>
    </xf>
    <xf numFmtId="49" fontId="11" fillId="0" borderId="1">
      <alignment horizontal="center"/>
    </xf>
    <xf numFmtId="0" fontId="11" fillId="0" borderId="6">
      <alignment horizontal="center"/>
    </xf>
    <xf numFmtId="49" fontId="11" fillId="2" borderId="2">
      <alignment horizontal="center"/>
    </xf>
    <xf numFmtId="49" fontId="11" fillId="0" borderId="2">
      <alignment horizontal="center"/>
    </xf>
    <xf numFmtId="0" fontId="12" fillId="0" borderId="1"/>
    <xf numFmtId="49" fontId="11" fillId="0" borderId="6">
      <alignment horizontal="center"/>
    </xf>
    <xf numFmtId="0" fontId="11" fillId="0" borderId="1">
      <alignment horizontal="center" vertical="top"/>
    </xf>
    <xf numFmtId="0" fontId="16" fillId="0" borderId="0"/>
    <xf numFmtId="0" fontId="16" fillId="0" borderId="0"/>
    <xf numFmtId="0" fontId="16" fillId="0" borderId="0"/>
    <xf numFmtId="0" fontId="13" fillId="0" borderId="1"/>
    <xf numFmtId="0" fontId="13" fillId="0" borderId="1"/>
    <xf numFmtId="0" fontId="14" fillId="3" borderId="1"/>
    <xf numFmtId="0" fontId="2" fillId="0" borderId="3">
      <alignment horizontal="left" vertical="top" wrapText="1"/>
    </xf>
    <xf numFmtId="0" fontId="2" fillId="0" borderId="5">
      <alignment horizontal="left" vertical="top" wrapText="1"/>
    </xf>
    <xf numFmtId="0" fontId="13" fillId="0" borderId="1"/>
    <xf numFmtId="49" fontId="2" fillId="2" borderId="5">
      <alignment horizontal="center" vertical="center"/>
    </xf>
    <xf numFmtId="0" fontId="14" fillId="0" borderId="1"/>
    <xf numFmtId="0" fontId="2" fillId="0" borderId="12">
      <alignment horizontal="center" vertical="top"/>
    </xf>
    <xf numFmtId="0" fontId="1" fillId="0" borderId="8">
      <alignment vertical="top"/>
    </xf>
    <xf numFmtId="0" fontId="1" fillId="0" borderId="5">
      <alignment vertical="top"/>
    </xf>
    <xf numFmtId="49" fontId="2" fillId="0" borderId="5">
      <alignment horizontal="center" vertical="top"/>
    </xf>
    <xf numFmtId="49" fontId="2" fillId="2" borderId="2"/>
    <xf numFmtId="164" fontId="1" fillId="0" borderId="3">
      <alignment vertical="top"/>
    </xf>
    <xf numFmtId="164" fontId="1" fillId="0" borderId="5">
      <alignment vertical="top"/>
    </xf>
    <xf numFmtId="0" fontId="1" fillId="0" borderId="3">
      <alignment vertical="top"/>
    </xf>
    <xf numFmtId="0" fontId="15" fillId="0" borderId="1"/>
    <xf numFmtId="49" fontId="11" fillId="2" borderId="7">
      <alignment horizontal="center" vertical="center"/>
    </xf>
    <xf numFmtId="49" fontId="11" fillId="2" borderId="5">
      <alignment horizontal="center" vertical="center"/>
    </xf>
    <xf numFmtId="49" fontId="11" fillId="0" borderId="5">
      <alignment horizontal="center" vertical="top"/>
    </xf>
    <xf numFmtId="4" fontId="2" fillId="0" borderId="3">
      <alignment vertical="top"/>
    </xf>
    <xf numFmtId="4" fontId="2" fillId="0" borderId="5">
      <alignment vertical="top"/>
    </xf>
    <xf numFmtId="0" fontId="1" fillId="0" borderId="3">
      <alignment vertical="top" wrapText="1"/>
    </xf>
    <xf numFmtId="49" fontId="2" fillId="2" borderId="5">
      <alignment horizontal="center" vertical="center" wrapText="1"/>
    </xf>
    <xf numFmtId="0" fontId="1" fillId="0" borderId="5">
      <alignment vertical="top" wrapText="1"/>
    </xf>
    <xf numFmtId="0" fontId="23" fillId="0" borderId="1"/>
  </cellStyleXfs>
  <cellXfs count="3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top"/>
    </xf>
    <xf numFmtId="49" fontId="1" fillId="0" borderId="1" xfId="2" applyNumberFormat="1" applyProtection="1"/>
    <xf numFmtId="0" fontId="1" fillId="0" borderId="1" xfId="3" applyNumberFormat="1" applyProtection="1"/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 wrapText="1"/>
    </xf>
    <xf numFmtId="0" fontId="2" fillId="0" borderId="1" xfId="7" applyNumberFormat="1" applyProtection="1">
      <alignment horizontal="center" vertical="top"/>
    </xf>
    <xf numFmtId="49" fontId="2" fillId="2" borderId="1" xfId="8" applyNumberFormat="1" applyProtection="1">
      <alignment horizontal="center"/>
    </xf>
    <xf numFmtId="0" fontId="2" fillId="0" borderId="1" xfId="9" applyNumberFormat="1" applyProtection="1">
      <alignment horizontal="center"/>
    </xf>
    <xf numFmtId="49" fontId="2" fillId="0" borderId="1" xfId="10" applyNumberFormat="1" applyProtection="1">
      <alignment horizontal="center"/>
    </xf>
    <xf numFmtId="0" fontId="2" fillId="0" borderId="1" xfId="11" applyNumberFormat="1" applyProtection="1">
      <alignment horizontal="center" wrapText="1"/>
    </xf>
    <xf numFmtId="0" fontId="2" fillId="0" borderId="1" xfId="12" applyNumberFormat="1" applyProtection="1">
      <alignment wrapText="1"/>
    </xf>
    <xf numFmtId="0" fontId="2" fillId="0" borderId="1" xfId="13" applyNumberFormat="1" applyProtection="1">
      <alignment horizontal="left" wrapText="1"/>
    </xf>
    <xf numFmtId="0" fontId="2" fillId="0" borderId="1" xfId="14" applyNumberFormat="1" applyProtection="1"/>
    <xf numFmtId="0" fontId="2" fillId="0" borderId="1" xfId="16" applyNumberFormat="1" applyProtection="1">
      <alignment vertical="center"/>
    </xf>
    <xf numFmtId="0" fontId="2" fillId="0" borderId="1" xfId="17" applyNumberFormat="1" applyProtection="1">
      <alignment horizontal="center" vertical="center"/>
    </xf>
    <xf numFmtId="0" fontId="2" fillId="0" borderId="1" xfId="18" applyNumberFormat="1" applyProtection="1">
      <alignment vertical="top"/>
    </xf>
    <xf numFmtId="0" fontId="2" fillId="2" borderId="1" xfId="19" applyNumberFormat="1" applyProtection="1"/>
    <xf numFmtId="0" fontId="2" fillId="0" borderId="1" xfId="20" applyNumberFormat="1" applyProtection="1">
      <alignment horizontal="centerContinuous"/>
    </xf>
    <xf numFmtId="0" fontId="2" fillId="0" borderId="1" xfId="21" applyNumberFormat="1" applyProtection="1">
      <alignment horizontal="left"/>
    </xf>
    <xf numFmtId="49" fontId="2" fillId="0" borderId="1" xfId="22" applyNumberFormat="1" applyProtection="1"/>
    <xf numFmtId="49" fontId="2" fillId="2" borderId="1" xfId="23" applyNumberFormat="1" applyProtection="1"/>
    <xf numFmtId="0" fontId="2" fillId="0" borderId="1" xfId="25" applyNumberFormat="1" applyProtection="1">
      <alignment horizontal="left" vertical="top"/>
    </xf>
    <xf numFmtId="49" fontId="1" fillId="2" borderId="1" xfId="26" applyNumberFormat="1" applyProtection="1"/>
    <xf numFmtId="0" fontId="2" fillId="0" borderId="5" xfId="27" applyNumberFormat="1" applyProtection="1">
      <alignment vertical="top"/>
    </xf>
    <xf numFmtId="0" fontId="2" fillId="0" borderId="8" xfId="31" applyNumberFormat="1" applyProtection="1">
      <alignment vertical="top"/>
    </xf>
    <xf numFmtId="0" fontId="2" fillId="0" borderId="8" xfId="32" applyNumberFormat="1" applyProtection="1">
      <alignment horizontal="center" vertical="top" wrapText="1"/>
    </xf>
    <xf numFmtId="0" fontId="2" fillId="0" borderId="8" xfId="34" applyNumberFormat="1" applyProtection="1">
      <alignment vertical="top" wrapText="1"/>
    </xf>
    <xf numFmtId="49" fontId="2" fillId="2" borderId="3" xfId="36" applyNumberFormat="1" applyProtection="1">
      <alignment horizontal="center" vertical="center"/>
    </xf>
    <xf numFmtId="0" fontId="2" fillId="0" borderId="3" xfId="37" applyNumberFormat="1" applyProtection="1">
      <alignment horizontal="center" vertical="center"/>
    </xf>
    <xf numFmtId="0" fontId="2" fillId="0" borderId="6" xfId="38" applyNumberFormat="1" applyProtection="1">
      <alignment horizontal="left" wrapText="1"/>
    </xf>
    <xf numFmtId="49" fontId="2" fillId="2" borderId="6" xfId="39" applyNumberFormat="1" applyProtection="1">
      <alignment horizontal="center"/>
    </xf>
    <xf numFmtId="0" fontId="2" fillId="0" borderId="6" xfId="40" applyNumberFormat="1" applyProtection="1">
      <alignment horizontal="center"/>
    </xf>
    <xf numFmtId="49" fontId="2" fillId="0" borderId="6" xfId="41" applyNumberFormat="1" applyProtection="1">
      <alignment horizontal="center"/>
    </xf>
    <xf numFmtId="0" fontId="1" fillId="0" borderId="6" xfId="42" applyNumberFormat="1" applyProtection="1"/>
    <xf numFmtId="0" fontId="2" fillId="0" borderId="2" xfId="43" applyNumberFormat="1" applyProtection="1">
      <alignment horizontal="center"/>
    </xf>
    <xf numFmtId="49" fontId="2" fillId="2" borderId="2" xfId="44" applyNumberFormat="1" applyProtection="1">
      <alignment horizontal="center"/>
    </xf>
    <xf numFmtId="49" fontId="2" fillId="0" borderId="2" xfId="45" applyNumberFormat="1" applyProtection="1">
      <alignment horizontal="center"/>
    </xf>
    <xf numFmtId="0" fontId="5" fillId="0" borderId="1" xfId="47" applyNumberFormat="1" applyProtection="1"/>
    <xf numFmtId="0" fontId="8" fillId="0" borderId="1" xfId="51" applyNumberFormat="1" applyProtection="1"/>
    <xf numFmtId="0" fontId="9" fillId="0" borderId="2" xfId="52" applyNumberFormat="1" applyProtection="1">
      <alignment horizontal="center" vertical="center"/>
    </xf>
    <xf numFmtId="0" fontId="9" fillId="0" borderId="2" xfId="53" applyNumberFormat="1" applyProtection="1"/>
    <xf numFmtId="0" fontId="9" fillId="0" borderId="1" xfId="54" applyNumberFormat="1" applyProtection="1"/>
    <xf numFmtId="49" fontId="11" fillId="2" borderId="3" xfId="59" applyNumberFormat="1" applyProtection="1">
      <alignment horizontal="center" vertical="center"/>
    </xf>
    <xf numFmtId="0" fontId="11" fillId="0" borderId="3" xfId="63" applyNumberFormat="1" applyProtection="1">
      <alignment horizontal="left" vertical="top" wrapText="1"/>
    </xf>
    <xf numFmtId="49" fontId="11" fillId="2" borderId="7" xfId="64" applyNumberFormat="1" applyProtection="1">
      <alignment horizontal="center" vertical="center" wrapText="1"/>
    </xf>
    <xf numFmtId="0" fontId="11" fillId="2" borderId="3" xfId="65" applyNumberFormat="1" applyProtection="1">
      <alignment horizontal="center" vertical="top"/>
    </xf>
    <xf numFmtId="164" fontId="2" fillId="0" borderId="3" xfId="66" applyNumberFormat="1" applyProtection="1">
      <alignment vertical="top"/>
    </xf>
    <xf numFmtId="4" fontId="2" fillId="0" borderId="3" xfId="67" applyNumberFormat="1" applyProtection="1">
      <alignment vertical="top" wrapText="1"/>
    </xf>
    <xf numFmtId="0" fontId="11" fillId="0" borderId="5" xfId="68" applyNumberFormat="1" applyProtection="1">
      <alignment horizontal="left" vertical="top" wrapText="1"/>
    </xf>
    <xf numFmtId="49" fontId="11" fillId="2" borderId="5" xfId="69" applyNumberFormat="1" applyProtection="1">
      <alignment horizontal="center" vertical="center" wrapText="1"/>
    </xf>
    <xf numFmtId="0" fontId="2" fillId="0" borderId="5" xfId="70" applyNumberFormat="1" applyProtection="1">
      <alignment vertical="top" wrapText="1"/>
    </xf>
    <xf numFmtId="49" fontId="11" fillId="0" borderId="5" xfId="71" applyNumberFormat="1" applyProtection="1">
      <alignment horizontal="center" vertical="top" wrapText="1"/>
    </xf>
    <xf numFmtId="49" fontId="2" fillId="0" borderId="5" xfId="72" applyNumberFormat="1" applyProtection="1">
      <alignment horizontal="center" vertical="top" wrapText="1"/>
    </xf>
    <xf numFmtId="164" fontId="2" fillId="0" borderId="5" xfId="73" applyNumberFormat="1" applyProtection="1">
      <alignment vertical="top"/>
    </xf>
    <xf numFmtId="4" fontId="2" fillId="0" borderId="5" xfId="74" applyNumberFormat="1" applyProtection="1">
      <alignment vertical="top" wrapText="1"/>
    </xf>
    <xf numFmtId="0" fontId="11" fillId="0" borderId="1" xfId="81" applyNumberFormat="1" applyProtection="1">
      <alignment horizontal="left" wrapText="1"/>
    </xf>
    <xf numFmtId="49" fontId="11" fillId="2" borderId="11" xfId="82" applyNumberFormat="1" applyProtection="1">
      <alignment horizontal="center"/>
    </xf>
    <xf numFmtId="0" fontId="11" fillId="0" borderId="11" xfId="83" applyNumberFormat="1" applyProtection="1">
      <alignment horizontal="center"/>
    </xf>
    <xf numFmtId="49" fontId="11" fillId="0" borderId="11" xfId="84" applyNumberFormat="1" applyProtection="1">
      <alignment horizontal="center"/>
    </xf>
    <xf numFmtId="0" fontId="11" fillId="0" borderId="1" xfId="85" applyNumberFormat="1" applyProtection="1">
      <alignment horizontal="left"/>
    </xf>
    <xf numFmtId="49" fontId="11" fillId="2" borderId="1" xfId="86" applyNumberFormat="1" applyProtection="1">
      <alignment horizontal="center"/>
    </xf>
    <xf numFmtId="0" fontId="11" fillId="0" borderId="1" xfId="88" applyNumberFormat="1" applyProtection="1">
      <alignment horizontal="center"/>
    </xf>
    <xf numFmtId="49" fontId="11" fillId="0" borderId="1" xfId="89" applyNumberFormat="1" applyProtection="1">
      <alignment horizontal="center"/>
    </xf>
    <xf numFmtId="0" fontId="11" fillId="0" borderId="2" xfId="87" applyNumberFormat="1" applyProtection="1">
      <alignment horizontal="center"/>
    </xf>
    <xf numFmtId="49" fontId="11" fillId="2" borderId="2" xfId="91" applyNumberFormat="1" applyProtection="1">
      <alignment horizontal="center"/>
    </xf>
    <xf numFmtId="49" fontId="11" fillId="0" borderId="2" xfId="92" applyNumberFormat="1" applyProtection="1">
      <alignment horizontal="center"/>
    </xf>
    <xf numFmtId="0" fontId="12" fillId="0" borderId="1" xfId="93" applyNumberFormat="1" applyProtection="1"/>
    <xf numFmtId="0" fontId="11" fillId="0" borderId="1" xfId="95" applyNumberFormat="1" applyProtection="1">
      <alignment horizontal="center" vertical="top"/>
    </xf>
    <xf numFmtId="49" fontId="17" fillId="0" borderId="5" xfId="71" applyNumberFormat="1" applyFont="1" applyProtection="1">
      <alignment horizontal="center" vertical="top" wrapText="1"/>
    </xf>
    <xf numFmtId="2" fontId="17" fillId="0" borderId="5" xfId="71" applyNumberFormat="1" applyFont="1" applyProtection="1">
      <alignment horizontal="center" vertical="top" wrapText="1"/>
    </xf>
    <xf numFmtId="2" fontId="18" fillId="0" borderId="1" xfId="47" applyNumberFormat="1" applyFont="1" applyProtection="1"/>
    <xf numFmtId="2" fontId="17" fillId="2" borderId="3" xfId="65" applyNumberFormat="1" applyFont="1" applyProtection="1">
      <alignment horizontal="center" vertical="top"/>
    </xf>
    <xf numFmtId="2" fontId="20" fillId="0" borderId="1" xfId="3" applyNumberFormat="1" applyFont="1" applyProtection="1"/>
    <xf numFmtId="2" fontId="19" fillId="0" borderId="0" xfId="0" applyNumberFormat="1" applyFont="1" applyProtection="1">
      <protection locked="0"/>
    </xf>
    <xf numFmtId="0" fontId="21" fillId="0" borderId="13" xfId="0" applyFont="1" applyFill="1" applyBorder="1" applyAlignment="1">
      <alignment vertical="center" wrapText="1"/>
    </xf>
    <xf numFmtId="14" fontId="21" fillId="0" borderId="13" xfId="0" applyNumberFormat="1" applyFont="1" applyFill="1" applyBorder="1" applyAlignment="1">
      <alignment vertical="center" wrapText="1"/>
    </xf>
    <xf numFmtId="0" fontId="24" fillId="0" borderId="13" xfId="124" applyNumberFormat="1" applyFont="1" applyFill="1" applyBorder="1" applyAlignment="1">
      <alignment vertical="top" wrapText="1" readingOrder="1"/>
    </xf>
    <xf numFmtId="0" fontId="24" fillId="0" borderId="13" xfId="124" applyNumberFormat="1" applyFont="1" applyFill="1" applyBorder="1" applyAlignment="1">
      <alignment horizontal="left" vertical="top" wrapText="1" readingOrder="1"/>
    </xf>
    <xf numFmtId="0" fontId="24" fillId="0" borderId="13" xfId="124" applyNumberFormat="1" applyFont="1" applyFill="1" applyBorder="1" applyAlignment="1">
      <alignment horizontal="center" vertical="top" wrapText="1" readingOrder="1"/>
    </xf>
    <xf numFmtId="14" fontId="25" fillId="0" borderId="13" xfId="124" applyNumberFormat="1" applyFont="1" applyFill="1" applyBorder="1" applyAlignment="1">
      <alignment horizontal="center" vertical="top" wrapText="1" readingOrder="1"/>
    </xf>
    <xf numFmtId="0" fontId="5" fillId="4" borderId="1" xfId="47" applyNumberFormat="1" applyFill="1" applyProtection="1"/>
    <xf numFmtId="49" fontId="11" fillId="4" borderId="3" xfId="59" applyNumberFormat="1" applyFill="1" applyProtection="1">
      <alignment horizontal="center" vertical="center"/>
    </xf>
    <xf numFmtId="0" fontId="11" fillId="4" borderId="3" xfId="65" applyNumberFormat="1" applyFill="1" applyProtection="1">
      <alignment horizontal="center" vertical="top"/>
    </xf>
    <xf numFmtId="49" fontId="11" fillId="4" borderId="5" xfId="71" applyNumberFormat="1" applyFill="1" applyProtection="1">
      <alignment horizontal="center" vertical="top" wrapText="1"/>
    </xf>
    <xf numFmtId="0" fontId="1" fillId="4" borderId="1" xfId="3" applyNumberFormat="1" applyFill="1" applyProtection="1"/>
    <xf numFmtId="0" fontId="0" fillId="4" borderId="0" xfId="0" applyFill="1" applyProtection="1">
      <protection locked="0"/>
    </xf>
    <xf numFmtId="49" fontId="11" fillId="0" borderId="15" xfId="71" applyNumberFormat="1" applyBorder="1" applyProtection="1">
      <alignment horizontal="center" vertical="top" wrapText="1"/>
    </xf>
    <xf numFmtId="0" fontId="24" fillId="0" borderId="21" xfId="124" applyNumberFormat="1" applyFont="1" applyFill="1" applyBorder="1" applyAlignment="1">
      <alignment vertical="top" wrapText="1" readingOrder="1"/>
    </xf>
    <xf numFmtId="0" fontId="11" fillId="0" borderId="8" xfId="68" applyNumberFormat="1" applyBorder="1" applyProtection="1">
      <alignment horizontal="left" vertical="top" wrapText="1"/>
    </xf>
    <xf numFmtId="49" fontId="11" fillId="2" borderId="8" xfId="69" applyNumberFormat="1" applyBorder="1" applyProtection="1">
      <alignment horizontal="center" vertical="center" wrapText="1"/>
    </xf>
    <xf numFmtId="49" fontId="11" fillId="0" borderId="8" xfId="71" applyNumberFormat="1" applyBorder="1" applyProtection="1">
      <alignment horizontal="center" vertical="top" wrapText="1"/>
    </xf>
    <xf numFmtId="49" fontId="11" fillId="0" borderId="13" xfId="71" applyNumberFormat="1" applyBorder="1" applyProtection="1">
      <alignment horizontal="center" vertical="top" wrapText="1"/>
    </xf>
    <xf numFmtId="49" fontId="11" fillId="0" borderId="14" xfId="71" applyNumberFormat="1" applyBorder="1" applyProtection="1">
      <alignment horizontal="center" vertical="top" wrapText="1"/>
    </xf>
    <xf numFmtId="0" fontId="24" fillId="0" borderId="21" xfId="124" applyNumberFormat="1" applyFont="1" applyFill="1" applyBorder="1" applyAlignment="1">
      <alignment horizontal="left" vertical="top" wrapText="1" readingOrder="1"/>
    </xf>
    <xf numFmtId="0" fontId="24" fillId="0" borderId="23" xfId="124" applyNumberFormat="1" applyFont="1" applyFill="1" applyBorder="1" applyAlignment="1">
      <alignment horizontal="left" vertical="top" wrapText="1" readingOrder="1"/>
    </xf>
    <xf numFmtId="0" fontId="25" fillId="0" borderId="13" xfId="124" applyNumberFormat="1" applyFont="1" applyFill="1" applyBorder="1" applyAlignment="1">
      <alignment vertical="top" wrapText="1" readingOrder="1"/>
    </xf>
    <xf numFmtId="14" fontId="25" fillId="0" borderId="23" xfId="124" applyNumberFormat="1" applyFont="1" applyFill="1" applyBorder="1" applyAlignment="1">
      <alignment vertical="top" wrapText="1" readingOrder="1"/>
    </xf>
    <xf numFmtId="49" fontId="25" fillId="0" borderId="13" xfId="0" applyNumberFormat="1" applyFont="1" applyFill="1" applyBorder="1" applyAlignment="1">
      <alignment horizontal="center" readingOrder="1"/>
    </xf>
    <xf numFmtId="49" fontId="2" fillId="0" borderId="15" xfId="72" applyNumberFormat="1" applyBorder="1" applyProtection="1">
      <alignment horizontal="center" vertical="top" wrapText="1"/>
    </xf>
    <xf numFmtId="49" fontId="11" fillId="0" borderId="21" xfId="71" applyNumberFormat="1" applyBorder="1" applyProtection="1">
      <alignment horizontal="center" vertical="top" wrapText="1"/>
    </xf>
    <xf numFmtId="49" fontId="11" fillId="4" borderId="8" xfId="71" applyNumberFormat="1" applyFill="1" applyBorder="1" applyProtection="1">
      <alignment horizontal="center" vertical="top" wrapText="1"/>
    </xf>
    <xf numFmtId="14" fontId="25" fillId="0" borderId="13" xfId="124" applyNumberFormat="1" applyFont="1" applyFill="1" applyBorder="1" applyAlignment="1">
      <alignment vertical="top" wrapText="1" readingOrder="1"/>
    </xf>
    <xf numFmtId="49" fontId="11" fillId="4" borderId="13" xfId="71" applyNumberFormat="1" applyFill="1" applyBorder="1" applyProtection="1">
      <alignment horizontal="center" vertical="top" wrapText="1"/>
    </xf>
    <xf numFmtId="14" fontId="25" fillId="0" borderId="21" xfId="124" applyNumberFormat="1" applyFont="1" applyFill="1" applyBorder="1" applyAlignment="1">
      <alignment horizontal="center" vertical="top" wrapText="1" readingOrder="1"/>
    </xf>
    <xf numFmtId="49" fontId="25" fillId="0" borderId="21" xfId="0" applyNumberFormat="1" applyFont="1" applyFill="1" applyBorder="1" applyAlignment="1">
      <alignment horizontal="center" readingOrder="1"/>
    </xf>
    <xf numFmtId="0" fontId="11" fillId="0" borderId="13" xfId="68" applyNumberFormat="1" applyBorder="1" applyProtection="1">
      <alignment horizontal="left" vertical="top" wrapText="1"/>
    </xf>
    <xf numFmtId="49" fontId="11" fillId="2" borderId="13" xfId="69" applyNumberFormat="1" applyBorder="1" applyProtection="1">
      <alignment horizontal="center" vertical="center" wrapText="1"/>
    </xf>
    <xf numFmtId="49" fontId="25" fillId="0" borderId="13" xfId="0" applyNumberFormat="1" applyFont="1" applyBorder="1" applyAlignment="1" applyProtection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11" fillId="0" borderId="8" xfId="68" applyNumberFormat="1" applyBorder="1" applyAlignment="1" applyProtection="1">
      <alignment horizontal="left" vertical="top" wrapText="1"/>
    </xf>
    <xf numFmtId="49" fontId="11" fillId="5" borderId="5" xfId="71" applyNumberFormat="1" applyFill="1" applyProtection="1">
      <alignment horizontal="center" vertical="top" wrapText="1"/>
    </xf>
    <xf numFmtId="49" fontId="25" fillId="5" borderId="13" xfId="0" applyNumberFormat="1" applyFont="1" applyFill="1" applyBorder="1" applyAlignment="1" applyProtection="1">
      <alignment horizontal="center" vertical="center" wrapText="1"/>
    </xf>
    <xf numFmtId="0" fontId="24" fillId="5" borderId="22" xfId="124" applyNumberFormat="1" applyFont="1" applyFill="1" applyBorder="1" applyAlignment="1">
      <alignment horizontal="left" vertical="top" wrapText="1" readingOrder="1"/>
    </xf>
    <xf numFmtId="0" fontId="24" fillId="5" borderId="21" xfId="124" applyNumberFormat="1" applyFont="1" applyFill="1" applyBorder="1" applyAlignment="1">
      <alignment horizontal="left" vertical="top" wrapText="1" readingOrder="1"/>
    </xf>
    <xf numFmtId="49" fontId="25" fillId="5" borderId="21" xfId="0" applyNumberFormat="1" applyFont="1" applyFill="1" applyBorder="1" applyAlignment="1" applyProtection="1">
      <alignment horizontal="center" vertical="center" wrapText="1"/>
    </xf>
    <xf numFmtId="0" fontId="25" fillId="5" borderId="21" xfId="0" applyFont="1" applyFill="1" applyBorder="1" applyAlignment="1">
      <alignment wrapText="1"/>
    </xf>
    <xf numFmtId="14" fontId="25" fillId="5" borderId="22" xfId="124" applyNumberFormat="1" applyFont="1" applyFill="1" applyBorder="1" applyAlignment="1">
      <alignment vertical="top" wrapText="1" readingOrder="1"/>
    </xf>
    <xf numFmtId="49" fontId="11" fillId="5" borderId="13" xfId="71" applyNumberFormat="1" applyFill="1" applyBorder="1" applyProtection="1">
      <alignment horizontal="center" vertical="top" wrapText="1"/>
    </xf>
    <xf numFmtId="49" fontId="11" fillId="0" borderId="8" xfId="71" applyNumberFormat="1" applyFont="1" applyBorder="1" applyProtection="1">
      <alignment horizontal="center" vertical="top" wrapText="1"/>
    </xf>
    <xf numFmtId="0" fontId="11" fillId="0" borderId="5" xfId="63" applyNumberFormat="1" applyBorder="1" applyProtection="1">
      <alignment horizontal="left" vertical="top" wrapText="1"/>
    </xf>
    <xf numFmtId="49" fontId="11" fillId="2" borderId="14" xfId="64" applyNumberFormat="1" applyBorder="1" applyProtection="1">
      <alignment horizontal="center" vertical="center" wrapText="1"/>
    </xf>
    <xf numFmtId="0" fontId="11" fillId="2" borderId="5" xfId="65" applyNumberFormat="1" applyBorder="1" applyProtection="1">
      <alignment horizontal="center" vertical="top"/>
    </xf>
    <xf numFmtId="2" fontId="17" fillId="2" borderId="5" xfId="65" applyNumberFormat="1" applyFont="1" applyBorder="1" applyProtection="1">
      <alignment horizontal="center" vertical="top"/>
    </xf>
    <xf numFmtId="0" fontId="11" fillId="4" borderId="5" xfId="65" applyNumberFormat="1" applyFill="1" applyBorder="1" applyProtection="1">
      <alignment horizontal="center" vertical="top"/>
    </xf>
    <xf numFmtId="164" fontId="2" fillId="0" borderId="5" xfId="66" applyNumberFormat="1" applyBorder="1" applyProtection="1">
      <alignment vertical="top"/>
    </xf>
    <xf numFmtId="4" fontId="2" fillId="0" borderId="5" xfId="67" applyNumberFormat="1" applyBorder="1" applyProtection="1">
      <alignment vertical="top" wrapText="1"/>
    </xf>
    <xf numFmtId="49" fontId="2" fillId="0" borderId="13" xfId="72" applyNumberFormat="1" applyBorder="1" applyProtection="1">
      <alignment horizontal="center" vertical="top" wrapText="1"/>
    </xf>
    <xf numFmtId="164" fontId="2" fillId="0" borderId="13" xfId="73" applyNumberFormat="1" applyBorder="1" applyProtection="1">
      <alignment vertical="top"/>
    </xf>
    <xf numFmtId="4" fontId="2" fillId="0" borderId="13" xfId="74" applyNumberFormat="1" applyBorder="1" applyProtection="1">
      <alignment vertical="top" wrapText="1"/>
    </xf>
    <xf numFmtId="0" fontId="11" fillId="0" borderId="27" xfId="63" applyNumberFormat="1" applyBorder="1" applyProtection="1">
      <alignment horizontal="left" vertical="top" wrapText="1"/>
    </xf>
    <xf numFmtId="49" fontId="11" fillId="2" borderId="16" xfId="64" applyNumberFormat="1" applyBorder="1" applyProtection="1">
      <alignment horizontal="center" vertical="center" wrapText="1"/>
    </xf>
    <xf numFmtId="0" fontId="11" fillId="2" borderId="27" xfId="65" applyNumberFormat="1" applyBorder="1" applyProtection="1">
      <alignment horizontal="center" vertical="top"/>
    </xf>
    <xf numFmtId="2" fontId="17" fillId="2" borderId="27" xfId="65" applyNumberFormat="1" applyFont="1" applyBorder="1" applyProtection="1">
      <alignment horizontal="center" vertical="top"/>
    </xf>
    <xf numFmtId="0" fontId="11" fillId="4" borderId="27" xfId="65" applyNumberFormat="1" applyFill="1" applyBorder="1" applyProtection="1">
      <alignment horizontal="center" vertical="top"/>
    </xf>
    <xf numFmtId="164" fontId="2" fillId="0" borderId="27" xfId="66" applyNumberFormat="1" applyBorder="1" applyProtection="1">
      <alignment vertical="top"/>
    </xf>
    <xf numFmtId="49" fontId="11" fillId="0" borderId="5" xfId="71" applyNumberFormat="1" applyFont="1" applyProtection="1">
      <alignment horizontal="center" vertical="top" wrapText="1"/>
    </xf>
    <xf numFmtId="49" fontId="11" fillId="0" borderId="36" xfId="71" applyNumberFormat="1" applyFont="1" applyBorder="1" applyProtection="1">
      <alignment horizontal="center" vertical="top" wrapText="1"/>
    </xf>
    <xf numFmtId="2" fontId="11" fillId="0" borderId="36" xfId="71" applyNumberFormat="1" applyFont="1" applyBorder="1" applyAlignment="1" applyProtection="1">
      <alignment horizontal="left" vertical="top" wrapText="1"/>
    </xf>
    <xf numFmtId="14" fontId="25" fillId="0" borderId="21" xfId="124" applyNumberFormat="1" applyFont="1" applyFill="1" applyBorder="1" applyAlignment="1">
      <alignment vertical="top" wrapText="1" readingOrder="1"/>
    </xf>
    <xf numFmtId="49" fontId="11" fillId="4" borderId="21" xfId="71" applyNumberFormat="1" applyFill="1" applyBorder="1" applyProtection="1">
      <alignment horizontal="center" vertical="top" wrapText="1"/>
    </xf>
    <xf numFmtId="49" fontId="11" fillId="2" borderId="3" xfId="65" applyNumberFormat="1" applyProtection="1">
      <alignment horizontal="center" vertical="top"/>
    </xf>
    <xf numFmtId="0" fontId="19" fillId="0" borderId="0" xfId="0" applyFont="1" applyProtection="1">
      <protection locked="0"/>
    </xf>
    <xf numFmtId="0" fontId="24" fillId="0" borderId="22" xfId="124" applyNumberFormat="1" applyFont="1" applyFill="1" applyBorder="1" applyAlignment="1">
      <alignment vertical="top" wrapText="1" readingOrder="1"/>
    </xf>
    <xf numFmtId="2" fontId="17" fillId="0" borderId="8" xfId="71" applyNumberFormat="1" applyFont="1" applyBorder="1" applyProtection="1">
      <alignment horizontal="center" vertical="top" wrapText="1"/>
    </xf>
    <xf numFmtId="49" fontId="2" fillId="0" borderId="8" xfId="72" applyNumberFormat="1" applyBorder="1" applyProtection="1">
      <alignment horizontal="center" vertical="top" wrapText="1"/>
    </xf>
    <xf numFmtId="164" fontId="2" fillId="0" borderId="8" xfId="73" applyNumberFormat="1" applyBorder="1" applyProtection="1">
      <alignment vertical="top"/>
    </xf>
    <xf numFmtId="4" fontId="2" fillId="0" borderId="8" xfId="74" applyNumberFormat="1" applyBorder="1" applyProtection="1">
      <alignment vertical="top" wrapText="1"/>
    </xf>
    <xf numFmtId="0" fontId="11" fillId="0" borderId="13" xfId="68" applyNumberFormat="1" applyFont="1" applyBorder="1" applyAlignment="1" applyProtection="1">
      <alignment horizontal="left" vertical="top" wrapText="1"/>
    </xf>
    <xf numFmtId="49" fontId="11" fillId="2" borderId="13" xfId="69" applyNumberFormat="1" applyFont="1" applyBorder="1" applyAlignment="1" applyProtection="1">
      <alignment horizontal="center" vertical="center" wrapText="1"/>
    </xf>
    <xf numFmtId="49" fontId="11" fillId="0" borderId="13" xfId="71" applyNumberFormat="1" applyFont="1" applyBorder="1" applyAlignment="1" applyProtection="1">
      <alignment horizontal="center" vertical="top" wrapText="1"/>
    </xf>
    <xf numFmtId="2" fontId="11" fillId="0" borderId="13" xfId="78" applyNumberFormat="1" applyFont="1" applyBorder="1" applyAlignment="1" applyProtection="1">
      <alignment horizontal="left" vertical="top" wrapText="1"/>
    </xf>
    <xf numFmtId="49" fontId="11" fillId="0" borderId="13" xfId="78" applyNumberFormat="1" applyFont="1" applyBorder="1" applyAlignment="1" applyProtection="1">
      <alignment horizontal="center" vertical="top" wrapText="1"/>
    </xf>
    <xf numFmtId="49" fontId="11" fillId="4" borderId="13" xfId="71" applyNumberFormat="1" applyFont="1" applyFill="1" applyBorder="1" applyAlignment="1" applyProtection="1">
      <alignment horizontal="center" vertical="top" wrapText="1"/>
    </xf>
    <xf numFmtId="49" fontId="11" fillId="0" borderId="13" xfId="72" applyNumberFormat="1" applyFont="1" applyBorder="1" applyProtection="1">
      <alignment horizontal="center" vertical="top" wrapText="1"/>
    </xf>
    <xf numFmtId="164" fontId="11" fillId="0" borderId="13" xfId="73" applyNumberFormat="1" applyFont="1" applyBorder="1" applyProtection="1">
      <alignment vertical="top"/>
    </xf>
    <xf numFmtId="4" fontId="11" fillId="0" borderId="13" xfId="74" applyNumberFormat="1" applyFont="1" applyBorder="1" applyProtection="1">
      <alignment vertical="top" wrapText="1"/>
    </xf>
    <xf numFmtId="49" fontId="2" fillId="5" borderId="13" xfId="72" applyNumberFormat="1" applyFill="1" applyBorder="1" applyProtection="1">
      <alignment horizontal="center" vertical="top" wrapText="1"/>
    </xf>
    <xf numFmtId="164" fontId="2" fillId="5" borderId="13" xfId="73" applyNumberFormat="1" applyFill="1" applyBorder="1" applyProtection="1">
      <alignment vertical="top"/>
    </xf>
    <xf numFmtId="164" fontId="2" fillId="5" borderId="15" xfId="73" applyNumberFormat="1" applyFill="1" applyBorder="1" applyProtection="1">
      <alignment vertical="top"/>
    </xf>
    <xf numFmtId="164" fontId="2" fillId="5" borderId="5" xfId="73" applyNumberFormat="1" applyFill="1" applyProtection="1">
      <alignment vertical="top"/>
    </xf>
    <xf numFmtId="4" fontId="2" fillId="5" borderId="5" xfId="74" applyNumberFormat="1" applyFill="1" applyProtection="1">
      <alignment vertical="top" wrapText="1"/>
    </xf>
    <xf numFmtId="0" fontId="0" fillId="5" borderId="0" xfId="0" applyFill="1" applyProtection="1">
      <protection locked="0"/>
    </xf>
    <xf numFmtId="0" fontId="11" fillId="5" borderId="13" xfId="68" applyNumberFormat="1" applyFill="1" applyBorder="1" applyProtection="1">
      <alignment horizontal="left" vertical="top" wrapText="1"/>
    </xf>
    <xf numFmtId="49" fontId="11" fillId="5" borderId="13" xfId="69" applyNumberFormat="1" applyFill="1" applyBorder="1" applyProtection="1">
      <alignment horizontal="center" vertical="center" wrapText="1"/>
    </xf>
    <xf numFmtId="0" fontId="24" fillId="5" borderId="13" xfId="124" applyNumberFormat="1" applyFont="1" applyFill="1" applyBorder="1" applyAlignment="1">
      <alignment horizontal="left" vertical="top" wrapText="1" readingOrder="1"/>
    </xf>
    <xf numFmtId="0" fontId="24" fillId="5" borderId="13" xfId="124" applyNumberFormat="1" applyFont="1" applyFill="1" applyBorder="1" applyAlignment="1">
      <alignment vertical="top" wrapText="1" readingOrder="1"/>
    </xf>
    <xf numFmtId="14" fontId="25" fillId="5" borderId="13" xfId="124" applyNumberFormat="1" applyFont="1" applyFill="1" applyBorder="1" applyAlignment="1">
      <alignment vertical="top" wrapText="1" readingOrder="1"/>
    </xf>
    <xf numFmtId="0" fontId="11" fillId="0" borderId="1" xfId="50" applyNumberFormat="1" applyFont="1" applyProtection="1"/>
    <xf numFmtId="0" fontId="12" fillId="0" borderId="1" xfId="47" applyNumberFormat="1" applyFont="1" applyProtection="1"/>
    <xf numFmtId="2" fontId="11" fillId="0" borderId="1" xfId="47" applyNumberFormat="1" applyFont="1" applyProtection="1"/>
    <xf numFmtId="0" fontId="12" fillId="4" borderId="1" xfId="47" applyNumberFormat="1" applyFont="1" applyFill="1" applyProtection="1"/>
    <xf numFmtId="0" fontId="2" fillId="0" borderId="3" xfId="37" applyNumberFormat="1" applyBorder="1" applyProtection="1">
      <alignment horizontal="center" vertical="center"/>
    </xf>
    <xf numFmtId="0" fontId="2" fillId="0" borderId="3" xfId="37" applyBorder="1" applyProtection="1">
      <alignment horizontal="center" vertical="center"/>
      <protection locked="0"/>
    </xf>
    <xf numFmtId="0" fontId="2" fillId="0" borderId="2" xfId="43" applyNumberFormat="1" applyBorder="1" applyProtection="1">
      <alignment horizontal="center"/>
    </xf>
    <xf numFmtId="0" fontId="2" fillId="0" borderId="2" xfId="43" applyBorder="1" applyProtection="1">
      <alignment horizontal="center"/>
      <protection locked="0"/>
    </xf>
    <xf numFmtId="0" fontId="2" fillId="0" borderId="6" xfId="40" applyNumberFormat="1" applyBorder="1" applyProtection="1">
      <alignment horizontal="center"/>
    </xf>
    <xf numFmtId="0" fontId="2" fillId="0" borderId="6" xfId="40" applyBorder="1" applyProtection="1">
      <alignment horizontal="center"/>
      <protection locked="0"/>
    </xf>
    <xf numFmtId="0" fontId="2" fillId="0" borderId="1" xfId="21" applyNumberFormat="1" applyBorder="1" applyProtection="1">
      <alignment horizontal="left"/>
    </xf>
    <xf numFmtId="0" fontId="2" fillId="0" borderId="1" xfId="21" applyBorder="1" applyProtection="1">
      <alignment horizontal="left"/>
      <protection locked="0"/>
    </xf>
    <xf numFmtId="0" fontId="2" fillId="0" borderId="1" xfId="9" applyNumberFormat="1" applyBorder="1" applyProtection="1">
      <alignment horizontal="center"/>
    </xf>
    <xf numFmtId="0" fontId="2" fillId="0" borderId="1" xfId="9" applyBorder="1" applyProtection="1">
      <alignment horizontal="center"/>
      <protection locked="0"/>
    </xf>
    <xf numFmtId="49" fontId="2" fillId="0" borderId="6" xfId="41" applyNumberFormat="1" applyBorder="1" applyProtection="1">
      <alignment horizontal="center"/>
    </xf>
    <xf numFmtId="49" fontId="2" fillId="0" borderId="6" xfId="41" applyBorder="1" applyProtection="1">
      <alignment horizontal="center"/>
      <protection locked="0"/>
    </xf>
    <xf numFmtId="49" fontId="2" fillId="0" borderId="3" xfId="29" applyNumberFormat="1" applyBorder="1" applyProtection="1">
      <alignment horizontal="center" vertical="center" wrapText="1"/>
    </xf>
    <xf numFmtId="49" fontId="2" fillId="0" borderId="3" xfId="29" applyBorder="1" applyProtection="1">
      <alignment horizontal="center" vertical="center" wrapText="1"/>
      <protection locked="0"/>
    </xf>
    <xf numFmtId="49" fontId="2" fillId="2" borderId="3" xfId="28" applyNumberFormat="1" applyBorder="1" applyProtection="1">
      <alignment horizontal="center" vertical="center" wrapText="1"/>
    </xf>
    <xf numFmtId="49" fontId="2" fillId="2" borderId="3" xfId="28" applyBorder="1" applyProtection="1">
      <alignment horizontal="center" vertical="center" wrapText="1"/>
      <protection locked="0"/>
    </xf>
    <xf numFmtId="49" fontId="2" fillId="0" borderId="4" xfId="30" applyNumberFormat="1" applyBorder="1" applyProtection="1">
      <alignment horizontal="center" vertical="center" wrapText="1"/>
    </xf>
    <xf numFmtId="49" fontId="2" fillId="0" borderId="4" xfId="30" applyBorder="1" applyProtection="1">
      <alignment horizontal="center" vertical="center" wrapText="1"/>
      <protection locked="0"/>
    </xf>
    <xf numFmtId="49" fontId="2" fillId="0" borderId="5" xfId="35" applyNumberFormat="1" applyBorder="1" applyProtection="1">
      <alignment horizontal="center" vertical="center" wrapText="1"/>
    </xf>
    <xf numFmtId="49" fontId="2" fillId="0" borderId="5" xfId="35" applyBorder="1" applyProtection="1">
      <alignment horizontal="center" vertical="center" wrapText="1"/>
      <protection locked="0"/>
    </xf>
    <xf numFmtId="49" fontId="2" fillId="0" borderId="3" xfId="33" applyNumberFormat="1" applyBorder="1" applyProtection="1">
      <alignment horizontal="center" vertical="center"/>
    </xf>
    <xf numFmtId="49" fontId="2" fillId="0" borderId="3" xfId="33" applyBorder="1" applyProtection="1">
      <alignment horizontal="center" vertical="center"/>
      <protection locked="0"/>
    </xf>
    <xf numFmtId="0" fontId="1" fillId="0" borderId="1" xfId="4" applyNumberFormat="1" applyBorder="1" applyProtection="1">
      <alignment horizontal="left" vertical="top" wrapText="1"/>
    </xf>
    <xf numFmtId="0" fontId="1" fillId="0" borderId="1" xfId="4" applyBorder="1" applyProtection="1">
      <alignment horizontal="left" vertical="top" wrapText="1"/>
      <protection locked="0"/>
    </xf>
    <xf numFmtId="0" fontId="3" fillId="0" borderId="1" xfId="15" applyNumberFormat="1" applyBorder="1" applyProtection="1">
      <alignment horizontal="center" vertical="center"/>
    </xf>
    <xf numFmtId="0" fontId="3" fillId="0" borderId="1" xfId="15" applyBorder="1" applyProtection="1">
      <alignment horizontal="center" vertical="center"/>
      <protection locked="0"/>
    </xf>
    <xf numFmtId="49" fontId="2" fillId="2" borderId="2" xfId="24" applyNumberFormat="1" applyBorder="1" applyProtection="1">
      <alignment wrapText="1"/>
    </xf>
    <xf numFmtId="49" fontId="2" fillId="2" borderId="2" xfId="24" applyBorder="1" applyProtection="1">
      <alignment wrapText="1"/>
      <protection locked="0"/>
    </xf>
    <xf numFmtId="0" fontId="2" fillId="0" borderId="1" xfId="13" applyNumberFormat="1" applyBorder="1" applyProtection="1">
      <alignment horizontal="left" wrapText="1"/>
    </xf>
    <xf numFmtId="0" fontId="2" fillId="0" borderId="1" xfId="13" applyBorder="1" applyProtection="1">
      <alignment horizontal="left" wrapText="1"/>
      <protection locked="0"/>
    </xf>
    <xf numFmtId="0" fontId="2" fillId="0" borderId="1" xfId="46" applyNumberFormat="1" applyFont="1" applyBorder="1" applyAlignment="1" applyProtection="1">
      <alignment horizontal="right" wrapText="1"/>
    </xf>
    <xf numFmtId="0" fontId="2" fillId="0" borderId="1" xfId="48" applyNumberFormat="1" applyFont="1" applyBorder="1" applyAlignment="1" applyProtection="1">
      <alignment horizontal="right"/>
    </xf>
    <xf numFmtId="0" fontId="2" fillId="0" borderId="1" xfId="47" applyNumberFormat="1" applyFont="1" applyAlignment="1" applyProtection="1">
      <alignment horizontal="right"/>
    </xf>
    <xf numFmtId="164" fontId="2" fillId="0" borderId="5" xfId="73" applyNumberFormat="1" applyAlignment="1" applyProtection="1">
      <alignment horizontal="center" vertical="top"/>
    </xf>
    <xf numFmtId="164" fontId="2" fillId="0" borderId="27" xfId="73" applyNumberFormat="1" applyBorder="1" applyAlignment="1" applyProtection="1">
      <alignment horizontal="center" vertical="top"/>
    </xf>
    <xf numFmtId="2" fontId="2" fillId="0" borderId="5" xfId="72" applyNumberFormat="1" applyAlignment="1" applyProtection="1">
      <alignment horizontal="center" vertical="top" wrapText="1"/>
    </xf>
    <xf numFmtId="2" fontId="2" fillId="0" borderId="27" xfId="72" applyNumberFormat="1" applyBorder="1" applyAlignment="1" applyProtection="1">
      <alignment horizontal="center" vertical="top" wrapText="1"/>
    </xf>
    <xf numFmtId="0" fontId="26" fillId="0" borderId="1" xfId="46" applyNumberFormat="1" applyFont="1" applyBorder="1" applyAlignment="1" applyProtection="1">
      <alignment horizontal="center" wrapText="1"/>
    </xf>
    <xf numFmtId="0" fontId="27" fillId="0" borderId="1" xfId="48" applyNumberFormat="1" applyFont="1" applyBorder="1" applyAlignment="1" applyProtection="1">
      <alignment horizontal="center"/>
    </xf>
    <xf numFmtId="49" fontId="11" fillId="0" borderId="6" xfId="94" applyNumberFormat="1" applyBorder="1" applyProtection="1">
      <alignment horizontal="center"/>
    </xf>
    <xf numFmtId="49" fontId="11" fillId="0" borderId="6" xfId="94" applyBorder="1" applyProtection="1">
      <alignment horizontal="center"/>
      <protection locked="0"/>
    </xf>
    <xf numFmtId="0" fontId="11" fillId="0" borderId="6" xfId="90" applyNumberFormat="1" applyBorder="1" applyProtection="1">
      <alignment horizontal="center"/>
    </xf>
    <xf numFmtId="0" fontId="11" fillId="0" borderId="6" xfId="90" applyBorder="1" applyProtection="1">
      <alignment horizontal="center"/>
      <protection locked="0"/>
    </xf>
    <xf numFmtId="0" fontId="11" fillId="0" borderId="1" xfId="85" applyNumberFormat="1" applyBorder="1" applyAlignment="1" applyProtection="1">
      <alignment horizontal="left" wrapText="1"/>
    </xf>
    <xf numFmtId="0" fontId="11" fillId="0" borderId="1" xfId="85" applyBorder="1" applyProtection="1">
      <alignment horizontal="left"/>
      <protection locked="0"/>
    </xf>
    <xf numFmtId="0" fontId="11" fillId="0" borderId="1" xfId="88" applyNumberFormat="1" applyBorder="1" applyProtection="1">
      <alignment horizontal="center"/>
    </xf>
    <xf numFmtId="0" fontId="11" fillId="0" borderId="1" xfId="88" applyBorder="1" applyProtection="1">
      <alignment horizontal="center"/>
      <protection locked="0"/>
    </xf>
    <xf numFmtId="49" fontId="10" fillId="0" borderId="3" xfId="56" applyNumberFormat="1" applyBorder="1" applyProtection="1">
      <alignment horizontal="center" vertical="center" wrapText="1"/>
    </xf>
    <xf numFmtId="49" fontId="10" fillId="0" borderId="3" xfId="56" applyBorder="1" applyProtection="1">
      <alignment horizontal="center" vertical="center" wrapText="1"/>
      <protection locked="0"/>
    </xf>
    <xf numFmtId="0" fontId="11" fillId="0" borderId="2" xfId="87" applyNumberFormat="1" applyBorder="1" applyProtection="1">
      <alignment horizontal="center"/>
    </xf>
    <xf numFmtId="0" fontId="11" fillId="0" borderId="2" xfId="87" applyBorder="1" applyProtection="1">
      <alignment horizontal="center"/>
      <protection locked="0"/>
    </xf>
    <xf numFmtId="49" fontId="11" fillId="4" borderId="31" xfId="71" applyNumberFormat="1" applyFill="1" applyBorder="1" applyAlignment="1" applyProtection="1">
      <alignment horizontal="center" vertical="top" wrapText="1"/>
    </xf>
    <xf numFmtId="49" fontId="11" fillId="4" borderId="32" xfId="71" applyNumberFormat="1" applyFill="1" applyBorder="1" applyAlignment="1" applyProtection="1">
      <alignment horizontal="center" vertical="top" wrapText="1"/>
    </xf>
    <xf numFmtId="49" fontId="2" fillId="0" borderId="5" xfId="72" applyNumberFormat="1" applyAlignment="1" applyProtection="1">
      <alignment horizontal="center" vertical="top" wrapText="1"/>
    </xf>
    <xf numFmtId="49" fontId="2" fillId="0" borderId="27" xfId="72" applyNumberFormat="1" applyBorder="1" applyAlignment="1" applyProtection="1">
      <alignment horizontal="center" vertical="top" wrapText="1"/>
    </xf>
    <xf numFmtId="49" fontId="11" fillId="5" borderId="21" xfId="71" applyNumberFormat="1" applyFill="1" applyBorder="1" applyAlignment="1" applyProtection="1">
      <alignment horizontal="center" vertical="top" wrapText="1"/>
    </xf>
    <xf numFmtId="49" fontId="11" fillId="5" borderId="23" xfId="71" applyNumberFormat="1" applyFill="1" applyBorder="1" applyAlignment="1" applyProtection="1">
      <alignment horizontal="center" vertical="top" wrapText="1"/>
    </xf>
    <xf numFmtId="49" fontId="10" fillId="0" borderId="15" xfId="56" applyBorder="1" applyAlignment="1" applyProtection="1">
      <alignment horizontal="center" vertical="center" wrapText="1"/>
      <protection locked="0"/>
    </xf>
    <xf numFmtId="49" fontId="10" fillId="0" borderId="28" xfId="56" applyBorder="1" applyAlignment="1" applyProtection="1">
      <alignment horizontal="center" vertical="center" wrapText="1"/>
      <protection locked="0"/>
    </xf>
    <xf numFmtId="49" fontId="10" fillId="0" borderId="17" xfId="56" applyBorder="1" applyAlignment="1" applyProtection="1">
      <alignment horizontal="center" vertical="center" wrapText="1"/>
      <protection locked="0"/>
    </xf>
    <xf numFmtId="49" fontId="10" fillId="0" borderId="5" xfId="56" applyBorder="1" applyAlignment="1" applyProtection="1">
      <alignment horizontal="center" vertical="center" wrapText="1"/>
      <protection locked="0"/>
    </xf>
    <xf numFmtId="49" fontId="10" fillId="0" borderId="8" xfId="56" applyBorder="1" applyAlignment="1" applyProtection="1">
      <alignment horizontal="center" vertical="center" wrapText="1"/>
      <protection locked="0"/>
    </xf>
    <xf numFmtId="49" fontId="10" fillId="0" borderId="27" xfId="56" applyBorder="1" applyAlignment="1" applyProtection="1">
      <alignment horizontal="center" vertical="center" wrapText="1"/>
      <protection locked="0"/>
    </xf>
    <xf numFmtId="49" fontId="10" fillId="0" borderId="14" xfId="56" applyNumberFormat="1" applyBorder="1" applyAlignment="1" applyProtection="1">
      <alignment horizontal="center" vertical="center" wrapText="1"/>
    </xf>
    <xf numFmtId="49" fontId="10" fillId="0" borderId="6" xfId="56" applyNumberFormat="1" applyBorder="1" applyAlignment="1" applyProtection="1">
      <alignment horizontal="center" vertical="center" wrapText="1"/>
    </xf>
    <xf numFmtId="49" fontId="10" fillId="0" borderId="15" xfId="56" applyNumberFormat="1" applyBorder="1" applyAlignment="1" applyProtection="1">
      <alignment horizontal="center" vertical="center" wrapText="1"/>
    </xf>
    <xf numFmtId="49" fontId="10" fillId="0" borderId="16" xfId="56" applyNumberFormat="1" applyBorder="1" applyAlignment="1" applyProtection="1">
      <alignment horizontal="center" vertical="center" wrapText="1"/>
    </xf>
    <xf numFmtId="49" fontId="10" fillId="0" borderId="2" xfId="56" applyNumberFormat="1" applyBorder="1" applyAlignment="1" applyProtection="1">
      <alignment horizontal="center" vertical="center" wrapText="1"/>
    </xf>
    <xf numFmtId="49" fontId="10" fillId="0" borderId="17" xfId="56" applyNumberFormat="1" applyBorder="1" applyAlignment="1" applyProtection="1">
      <alignment horizontal="center" vertical="center" wrapText="1"/>
    </xf>
    <xf numFmtId="0" fontId="11" fillId="0" borderId="13" xfId="68" applyNumberFormat="1" applyBorder="1" applyAlignment="1" applyProtection="1">
      <alignment horizontal="left" vertical="top" wrapText="1"/>
    </xf>
    <xf numFmtId="49" fontId="11" fillId="2" borderId="13" xfId="69" applyNumberFormat="1" applyBorder="1" applyAlignment="1" applyProtection="1">
      <alignment horizontal="center" vertical="center" wrapText="1"/>
    </xf>
    <xf numFmtId="0" fontId="24" fillId="0" borderId="13" xfId="124" applyNumberFormat="1" applyFont="1" applyFill="1" applyBorder="1" applyAlignment="1">
      <alignment horizontal="left" vertical="top" wrapText="1" readingOrder="1"/>
    </xf>
    <xf numFmtId="0" fontId="24" fillId="0" borderId="21" xfId="124" applyNumberFormat="1" applyFont="1" applyFill="1" applyBorder="1" applyAlignment="1">
      <alignment horizontal="left" vertical="top" wrapText="1" readingOrder="1"/>
    </xf>
    <xf numFmtId="0" fontId="24" fillId="0" borderId="13" xfId="124" applyNumberFormat="1" applyFont="1" applyFill="1" applyBorder="1" applyAlignment="1">
      <alignment horizontal="center" vertical="top" wrapText="1" readingOrder="1"/>
    </xf>
    <xf numFmtId="0" fontId="24" fillId="0" borderId="21" xfId="124" applyNumberFormat="1" applyFont="1" applyFill="1" applyBorder="1" applyAlignment="1">
      <alignment horizontal="center" vertical="top" wrapText="1" readingOrder="1"/>
    </xf>
    <xf numFmtId="14" fontId="25" fillId="0" borderId="21" xfId="124" applyNumberFormat="1" applyFont="1" applyFill="1" applyBorder="1" applyAlignment="1">
      <alignment horizontal="center" vertical="top" wrapText="1" readingOrder="1"/>
    </xf>
    <xf numFmtId="14" fontId="25" fillId="0" borderId="22" xfId="124" applyNumberFormat="1" applyFont="1" applyFill="1" applyBorder="1" applyAlignment="1">
      <alignment horizontal="center" vertical="top" wrapText="1" readingOrder="1"/>
    </xf>
    <xf numFmtId="49" fontId="11" fillId="4" borderId="25" xfId="71" applyNumberFormat="1" applyFill="1" applyBorder="1" applyAlignment="1" applyProtection="1">
      <alignment horizontal="center" vertical="top" wrapText="1"/>
    </xf>
    <xf numFmtId="0" fontId="2" fillId="0" borderId="3" xfId="55" applyNumberFormat="1" applyBorder="1" applyProtection="1">
      <alignment horizontal="center" vertical="center" wrapText="1"/>
    </xf>
    <xf numFmtId="0" fontId="2" fillId="0" borderId="3" xfId="55" applyBorder="1" applyProtection="1">
      <alignment horizontal="center" vertical="center" wrapText="1"/>
      <protection locked="0"/>
    </xf>
    <xf numFmtId="49" fontId="2" fillId="4" borderId="3" xfId="29" applyNumberFormat="1" applyFill="1" applyBorder="1" applyProtection="1">
      <alignment horizontal="center" vertical="center" wrapText="1"/>
    </xf>
    <xf numFmtId="49" fontId="2" fillId="4" borderId="3" xfId="29" applyFill="1" applyBorder="1" applyProtection="1">
      <alignment horizontal="center" vertical="center" wrapText="1"/>
      <protection locked="0"/>
    </xf>
    <xf numFmtId="2" fontId="17" fillId="0" borderId="3" xfId="29" applyNumberFormat="1" applyFont="1" applyBorder="1" applyProtection="1">
      <alignment horizontal="center" vertical="center" wrapText="1"/>
    </xf>
    <xf numFmtId="2" fontId="17" fillId="0" borderId="3" xfId="29" applyNumberFormat="1" applyFont="1" applyBorder="1" applyProtection="1">
      <alignment horizontal="center" vertical="center" wrapText="1"/>
      <protection locked="0"/>
    </xf>
    <xf numFmtId="49" fontId="10" fillId="0" borderId="30" xfId="56" applyNumberFormat="1" applyBorder="1" applyAlignment="1" applyProtection="1">
      <alignment horizontal="center" vertical="center" wrapText="1"/>
    </xf>
    <xf numFmtId="49" fontId="10" fillId="0" borderId="1" xfId="56" applyNumberFormat="1" applyBorder="1" applyAlignment="1" applyProtection="1">
      <alignment horizontal="center" vertical="center" wrapText="1"/>
    </xf>
    <xf numFmtId="49" fontId="10" fillId="0" borderId="28" xfId="56" applyNumberFormat="1" applyBorder="1" applyAlignment="1" applyProtection="1">
      <alignment horizontal="center" vertical="center" wrapText="1"/>
    </xf>
    <xf numFmtId="49" fontId="10" fillId="0" borderId="7" xfId="56" applyNumberFormat="1" applyBorder="1" applyAlignment="1" applyProtection="1">
      <alignment horizontal="center" vertical="center" wrapText="1"/>
    </xf>
    <xf numFmtId="49" fontId="10" fillId="0" borderId="29" xfId="56" applyNumberFormat="1" applyBorder="1" applyAlignment="1" applyProtection="1">
      <alignment horizontal="center" vertical="center" wrapText="1"/>
    </xf>
    <xf numFmtId="49" fontId="10" fillId="0" borderId="4" xfId="56" applyNumberFormat="1" applyBorder="1" applyAlignment="1" applyProtection="1">
      <alignment horizontal="center" vertical="center" wrapText="1"/>
    </xf>
    <xf numFmtId="49" fontId="10" fillId="0" borderId="7" xfId="56" applyBorder="1" applyAlignment="1" applyProtection="1">
      <alignment horizontal="center" vertical="center" wrapText="1"/>
      <protection locked="0"/>
    </xf>
    <xf numFmtId="49" fontId="10" fillId="0" borderId="29" xfId="56" applyBorder="1" applyAlignment="1" applyProtection="1">
      <alignment horizontal="center" vertical="center" wrapText="1"/>
      <protection locked="0"/>
    </xf>
    <xf numFmtId="49" fontId="10" fillId="0" borderId="4" xfId="56" applyBorder="1" applyAlignment="1" applyProtection="1">
      <alignment horizontal="center" vertical="center" wrapText="1"/>
      <protection locked="0"/>
    </xf>
    <xf numFmtId="0" fontId="11" fillId="0" borderId="33" xfId="68" applyNumberFormat="1" applyBorder="1" applyAlignment="1" applyProtection="1">
      <alignment horizontal="left" vertical="top" wrapText="1"/>
    </xf>
    <xf numFmtId="0" fontId="11" fillId="0" borderId="8" xfId="68" applyNumberFormat="1" applyBorder="1" applyAlignment="1" applyProtection="1">
      <alignment horizontal="left" vertical="top" wrapText="1"/>
    </xf>
    <xf numFmtId="49" fontId="11" fillId="2" borderId="18" xfId="69" applyNumberFormat="1" applyBorder="1" applyAlignment="1" applyProtection="1">
      <alignment horizontal="center" vertical="center" wrapText="1"/>
    </xf>
    <xf numFmtId="49" fontId="11" fillId="2" borderId="19" xfId="69" applyNumberFormat="1" applyBorder="1" applyAlignment="1" applyProtection="1">
      <alignment horizontal="center" vertical="center" wrapText="1"/>
    </xf>
    <xf numFmtId="49" fontId="10" fillId="0" borderId="14" xfId="57" applyNumberFormat="1" applyBorder="1" applyAlignment="1" applyProtection="1">
      <alignment horizontal="center" vertical="center" wrapText="1"/>
    </xf>
    <xf numFmtId="49" fontId="10" fillId="0" borderId="6" xfId="57" applyNumberFormat="1" applyBorder="1" applyAlignment="1" applyProtection="1">
      <alignment horizontal="center" vertical="center" wrapText="1"/>
    </xf>
    <xf numFmtId="49" fontId="10" fillId="0" borderId="15" xfId="57" applyNumberFormat="1" applyBorder="1" applyAlignment="1" applyProtection="1">
      <alignment horizontal="center" vertical="center" wrapText="1"/>
    </xf>
    <xf numFmtId="49" fontId="10" fillId="0" borderId="30" xfId="57" applyNumberFormat="1" applyBorder="1" applyAlignment="1" applyProtection="1">
      <alignment horizontal="center" vertical="center" wrapText="1"/>
    </xf>
    <xf numFmtId="49" fontId="10" fillId="0" borderId="1" xfId="57" applyNumberFormat="1" applyBorder="1" applyAlignment="1" applyProtection="1">
      <alignment horizontal="center" vertical="center" wrapText="1"/>
    </xf>
    <xf numFmtId="49" fontId="10" fillId="0" borderId="28" xfId="57" applyNumberFormat="1" applyBorder="1" applyAlignment="1" applyProtection="1">
      <alignment horizontal="center" vertical="center" wrapText="1"/>
    </xf>
    <xf numFmtId="49" fontId="10" fillId="0" borderId="16" xfId="57" applyNumberFormat="1" applyBorder="1" applyAlignment="1" applyProtection="1">
      <alignment horizontal="center" vertical="center" wrapText="1"/>
    </xf>
    <xf numFmtId="49" fontId="10" fillId="0" borderId="2" xfId="57" applyNumberFormat="1" applyBorder="1" applyAlignment="1" applyProtection="1">
      <alignment horizontal="center" vertical="center" wrapText="1"/>
    </xf>
    <xf numFmtId="49" fontId="10" fillId="0" borderId="17" xfId="57" applyNumberFormat="1" applyBorder="1" applyAlignment="1" applyProtection="1">
      <alignment horizontal="center" vertical="center" wrapText="1"/>
    </xf>
    <xf numFmtId="0" fontId="24" fillId="5" borderId="21" xfId="124" applyNumberFormat="1" applyFont="1" applyFill="1" applyBorder="1" applyAlignment="1">
      <alignment horizontal="center" vertical="top" wrapText="1" readingOrder="1"/>
    </xf>
    <xf numFmtId="0" fontId="24" fillId="5" borderId="22" xfId="124" applyNumberFormat="1" applyFont="1" applyFill="1" applyBorder="1" applyAlignment="1">
      <alignment horizontal="center" vertical="top" wrapText="1" readingOrder="1"/>
    </xf>
    <xf numFmtId="49" fontId="11" fillId="4" borderId="21" xfId="71" applyNumberFormat="1" applyFill="1" applyBorder="1" applyAlignment="1" applyProtection="1">
      <alignment horizontal="center" vertical="top" wrapText="1"/>
    </xf>
    <xf numFmtId="49" fontId="11" fillId="4" borderId="22" xfId="71" applyNumberFormat="1" applyFill="1" applyBorder="1" applyAlignment="1" applyProtection="1">
      <alignment horizontal="center" vertical="top" wrapText="1"/>
    </xf>
    <xf numFmtId="49" fontId="2" fillId="0" borderId="31" xfId="72" applyNumberFormat="1" applyBorder="1" applyAlignment="1" applyProtection="1">
      <alignment horizontal="center" vertical="top" wrapText="1"/>
    </xf>
    <xf numFmtId="49" fontId="2" fillId="0" borderId="32" xfId="72" applyNumberFormat="1" applyBorder="1" applyAlignment="1" applyProtection="1">
      <alignment horizontal="center" vertical="top" wrapText="1"/>
    </xf>
    <xf numFmtId="0" fontId="11" fillId="5" borderId="13" xfId="68" applyNumberFormat="1" applyFill="1" applyBorder="1" applyAlignment="1" applyProtection="1">
      <alignment horizontal="left" vertical="top" wrapText="1"/>
    </xf>
    <xf numFmtId="0" fontId="11" fillId="5" borderId="21" xfId="68" applyNumberFormat="1" applyFill="1" applyBorder="1" applyAlignment="1" applyProtection="1">
      <alignment horizontal="left" vertical="top" wrapText="1"/>
    </xf>
    <xf numFmtId="49" fontId="11" fillId="5" borderId="13" xfId="69" applyNumberFormat="1" applyFill="1" applyBorder="1" applyAlignment="1" applyProtection="1">
      <alignment horizontal="center" vertical="center" wrapText="1"/>
    </xf>
    <xf numFmtId="49" fontId="11" fillId="5" borderId="21" xfId="69" applyNumberFormat="1" applyFill="1" applyBorder="1" applyAlignment="1" applyProtection="1">
      <alignment horizontal="center" vertical="center" wrapText="1"/>
    </xf>
    <xf numFmtId="0" fontId="24" fillId="5" borderId="13" xfId="124" applyNumberFormat="1" applyFont="1" applyFill="1" applyBorder="1" applyAlignment="1">
      <alignment horizontal="left" vertical="top" wrapText="1" readingOrder="1"/>
    </xf>
    <xf numFmtId="0" fontId="24" fillId="5" borderId="21" xfId="124" applyNumberFormat="1" applyFont="1" applyFill="1" applyBorder="1" applyAlignment="1">
      <alignment horizontal="left" vertical="top" wrapText="1" readingOrder="1"/>
    </xf>
    <xf numFmtId="0" fontId="24" fillId="5" borderId="13" xfId="124" applyNumberFormat="1" applyFont="1" applyFill="1" applyBorder="1" applyAlignment="1">
      <alignment horizontal="center" vertical="top" wrapText="1" readingOrder="1"/>
    </xf>
    <xf numFmtId="14" fontId="25" fillId="5" borderId="13" xfId="124" applyNumberFormat="1" applyFont="1" applyFill="1" applyBorder="1" applyAlignment="1">
      <alignment horizontal="center" vertical="top" wrapText="1" readingOrder="1"/>
    </xf>
    <xf numFmtId="0" fontId="24" fillId="5" borderId="23" xfId="124" applyNumberFormat="1" applyFont="1" applyFill="1" applyBorder="1" applyAlignment="1">
      <alignment horizontal="left" vertical="top" wrapText="1" readingOrder="1"/>
    </xf>
    <xf numFmtId="0" fontId="25" fillId="5" borderId="21" xfId="0" applyFont="1" applyFill="1" applyBorder="1" applyAlignment="1">
      <alignment horizontal="center" wrapText="1"/>
    </xf>
    <xf numFmtId="0" fontId="25" fillId="5" borderId="23" xfId="0" applyFont="1" applyFill="1" applyBorder="1" applyAlignment="1">
      <alignment horizontal="center"/>
    </xf>
    <xf numFmtId="49" fontId="2" fillId="0" borderId="15" xfId="72" applyNumberFormat="1" applyBorder="1" applyAlignment="1" applyProtection="1">
      <alignment horizontal="center" vertical="top" wrapText="1"/>
    </xf>
    <xf numFmtId="49" fontId="2" fillId="0" borderId="17" xfId="72" applyNumberFormat="1" applyBorder="1" applyAlignment="1" applyProtection="1">
      <alignment horizontal="center" vertical="top" wrapText="1"/>
    </xf>
    <xf numFmtId="14" fontId="25" fillId="5" borderId="21" xfId="124" applyNumberFormat="1" applyFont="1" applyFill="1" applyBorder="1" applyAlignment="1">
      <alignment horizontal="center" vertical="top" wrapText="1" readingOrder="1"/>
    </xf>
    <xf numFmtId="14" fontId="25" fillId="5" borderId="23" xfId="124" applyNumberFormat="1" applyFont="1" applyFill="1" applyBorder="1" applyAlignment="1">
      <alignment horizontal="center" vertical="top" wrapText="1" readingOrder="1"/>
    </xf>
    <xf numFmtId="0" fontId="11" fillId="0" borderId="5" xfId="68" applyNumberFormat="1" applyAlignment="1" applyProtection="1">
      <alignment horizontal="left" vertical="top" wrapText="1"/>
    </xf>
    <xf numFmtId="0" fontId="11" fillId="0" borderId="27" xfId="68" applyNumberFormat="1" applyBorder="1" applyAlignment="1" applyProtection="1">
      <alignment horizontal="left" vertical="top" wrapText="1"/>
    </xf>
    <xf numFmtId="49" fontId="11" fillId="2" borderId="35" xfId="69" applyNumberFormat="1" applyBorder="1" applyAlignment="1" applyProtection="1">
      <alignment horizontal="center" vertical="center" wrapText="1"/>
    </xf>
    <xf numFmtId="49" fontId="11" fillId="2" borderId="34" xfId="69" applyNumberFormat="1" applyBorder="1" applyAlignment="1" applyProtection="1">
      <alignment horizontal="center" vertical="center" wrapText="1"/>
    </xf>
    <xf numFmtId="0" fontId="25" fillId="0" borderId="13" xfId="124" applyNumberFormat="1" applyFont="1" applyFill="1" applyBorder="1" applyAlignment="1">
      <alignment horizontal="left" vertical="top" wrapText="1" readingOrder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14" fontId="25" fillId="0" borderId="13" xfId="124" applyNumberFormat="1" applyFont="1" applyFill="1" applyBorder="1" applyAlignment="1">
      <alignment horizontal="center" vertical="top" wrapText="1" readingOrder="1"/>
    </xf>
    <xf numFmtId="49" fontId="11" fillId="4" borderId="23" xfId="71" applyNumberFormat="1" applyFill="1" applyBorder="1" applyAlignment="1" applyProtection="1">
      <alignment horizontal="center" vertical="top" wrapText="1"/>
    </xf>
    <xf numFmtId="49" fontId="11" fillId="0" borderId="13" xfId="71" applyNumberFormat="1" applyBorder="1" applyAlignment="1" applyProtection="1">
      <alignment horizontal="center" vertical="top" wrapText="1"/>
    </xf>
    <xf numFmtId="0" fontId="2" fillId="0" borderId="13" xfId="70" applyNumberFormat="1" applyBorder="1" applyAlignment="1" applyProtection="1">
      <alignment horizontal="left" vertical="top" wrapText="1"/>
    </xf>
    <xf numFmtId="2" fontId="2" fillId="0" borderId="13" xfId="78" applyNumberFormat="1" applyFont="1" applyBorder="1" applyAlignment="1" applyProtection="1">
      <alignment horizontal="center" vertical="top" wrapText="1"/>
    </xf>
    <xf numFmtId="49" fontId="2" fillId="0" borderId="13" xfId="78" applyNumberFormat="1" applyBorder="1" applyAlignment="1" applyProtection="1">
      <alignment horizontal="center" vertical="top" wrapText="1"/>
    </xf>
    <xf numFmtId="2" fontId="11" fillId="0" borderId="13" xfId="71" applyNumberFormat="1" applyFont="1" applyBorder="1" applyAlignment="1" applyProtection="1">
      <alignment horizontal="center" vertical="top" wrapText="1"/>
    </xf>
    <xf numFmtId="49" fontId="11" fillId="4" borderId="13" xfId="71" applyNumberFormat="1" applyFill="1" applyBorder="1" applyAlignment="1" applyProtection="1">
      <alignment horizontal="center" vertical="top" wrapText="1"/>
    </xf>
    <xf numFmtId="49" fontId="22" fillId="5" borderId="13" xfId="0" applyNumberFormat="1" applyFont="1" applyFill="1" applyBorder="1" applyAlignment="1">
      <alignment horizontal="center" vertical="center" wrapText="1"/>
    </xf>
    <xf numFmtId="49" fontId="22" fillId="5" borderId="18" xfId="0" applyNumberFormat="1" applyFont="1" applyFill="1" applyBorder="1" applyAlignment="1">
      <alignment horizontal="center" vertical="center" wrapText="1"/>
    </xf>
    <xf numFmtId="49" fontId="22" fillId="5" borderId="21" xfId="0" applyNumberFormat="1" applyFont="1" applyFill="1" applyBorder="1" applyAlignment="1">
      <alignment horizontal="center" vertical="center" wrapText="1"/>
    </xf>
    <xf numFmtId="49" fontId="22" fillId="5" borderId="24" xfId="0" applyNumberFormat="1" applyFont="1" applyFill="1" applyBorder="1" applyAlignment="1">
      <alignment horizontal="center" vertical="center" wrapText="1"/>
    </xf>
    <xf numFmtId="49" fontId="22" fillId="5" borderId="19" xfId="0" applyNumberFormat="1" applyFont="1" applyFill="1" applyBorder="1" applyAlignment="1">
      <alignment horizontal="center" vertical="center" wrapText="1"/>
    </xf>
    <xf numFmtId="49" fontId="22" fillId="5" borderId="22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49" fontId="22" fillId="5" borderId="20" xfId="0" applyNumberFormat="1" applyFont="1" applyFill="1" applyBorder="1" applyAlignment="1">
      <alignment horizontal="center" vertical="center" wrapText="1"/>
    </xf>
    <xf numFmtId="49" fontId="22" fillId="5" borderId="23" xfId="0" applyNumberFormat="1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8" fillId="0" borderId="14" xfId="56" applyNumberFormat="1" applyFont="1" applyBorder="1" applyAlignment="1" applyProtection="1">
      <alignment horizontal="center" vertical="center" wrapText="1"/>
    </xf>
    <xf numFmtId="49" fontId="28" fillId="0" borderId="6" xfId="56" applyNumberFormat="1" applyFont="1" applyBorder="1" applyAlignment="1" applyProtection="1">
      <alignment horizontal="center" vertical="center" wrapText="1"/>
    </xf>
    <xf numFmtId="49" fontId="28" fillId="0" borderId="15" xfId="56" applyNumberFormat="1" applyFont="1" applyBorder="1" applyAlignment="1" applyProtection="1">
      <alignment horizontal="center" vertical="center" wrapText="1"/>
    </xf>
    <xf numFmtId="49" fontId="28" fillId="0" borderId="16" xfId="56" applyNumberFormat="1" applyFont="1" applyBorder="1" applyAlignment="1" applyProtection="1">
      <alignment horizontal="center" vertical="center" wrapText="1"/>
    </xf>
    <xf numFmtId="49" fontId="28" fillId="0" borderId="2" xfId="56" applyNumberFormat="1" applyFont="1" applyBorder="1" applyAlignment="1" applyProtection="1">
      <alignment horizontal="center" vertical="center" wrapText="1"/>
    </xf>
    <xf numFmtId="49" fontId="28" fillId="0" borderId="17" xfId="56" applyNumberFormat="1" applyFont="1" applyBorder="1" applyAlignment="1" applyProtection="1">
      <alignment horizontal="center" vertical="center" wrapText="1"/>
    </xf>
  </cellXfs>
  <cellStyles count="125">
    <cellStyle name="br" xfId="98"/>
    <cellStyle name="col" xfId="97"/>
    <cellStyle name="Normal" xfId="124"/>
    <cellStyle name="st110" xfId="24"/>
    <cellStyle name="st111" xfId="121"/>
    <cellStyle name="st112" xfId="77"/>
    <cellStyle name="st113" xfId="78"/>
    <cellStyle name="st114" xfId="122"/>
    <cellStyle name="st115" xfId="123"/>
    <cellStyle name="st116" xfId="72"/>
    <cellStyle name="st117" xfId="64"/>
    <cellStyle name="st118" xfId="67"/>
    <cellStyle name="st119" xfId="69"/>
    <cellStyle name="st120" xfId="70"/>
    <cellStyle name="st121" xfId="71"/>
    <cellStyle name="st122" xfId="74"/>
    <cellStyle name="style0" xfId="99"/>
    <cellStyle name="td" xfId="100"/>
    <cellStyle name="tr" xfId="96"/>
    <cellStyle name="xl100" xfId="53"/>
    <cellStyle name="xl101" xfId="61"/>
    <cellStyle name="xl102" xfId="65"/>
    <cellStyle name="xl103" xfId="83"/>
    <cellStyle name="xl104" xfId="118"/>
    <cellStyle name="xl105" xfId="87"/>
    <cellStyle name="xl106" xfId="90"/>
    <cellStyle name="xl107" xfId="93"/>
    <cellStyle name="xl108" xfId="91"/>
    <cellStyle name="xl109" xfId="84"/>
    <cellStyle name="xl110" xfId="89"/>
    <cellStyle name="xl111" xfId="92"/>
    <cellStyle name="xl112" xfId="94"/>
    <cellStyle name="xl113" xfId="95"/>
    <cellStyle name="xl114" xfId="54"/>
    <cellStyle name="xl115" xfId="48"/>
    <cellStyle name="xl116" xfId="56"/>
    <cellStyle name="xl117" xfId="62"/>
    <cellStyle name="xl118" xfId="66"/>
    <cellStyle name="xl119" xfId="73"/>
    <cellStyle name="xl120" xfId="49"/>
    <cellStyle name="xl121" xfId="58"/>
    <cellStyle name="xl122" xfId="46"/>
    <cellStyle name="xl123" xfId="57"/>
    <cellStyle name="xl124" xfId="119"/>
    <cellStyle name="xl125" xfId="120"/>
    <cellStyle name="xl21" xfId="101"/>
    <cellStyle name="xl22" xfId="1"/>
    <cellStyle name="xl23" xfId="7"/>
    <cellStyle name="xl24" xfId="18"/>
    <cellStyle name="xl25" xfId="25"/>
    <cellStyle name="xl26" xfId="27"/>
    <cellStyle name="xl27" xfId="31"/>
    <cellStyle name="xl28" xfId="32"/>
    <cellStyle name="xl29" xfId="34"/>
    <cellStyle name="xl30" xfId="36"/>
    <cellStyle name="xl31" xfId="102"/>
    <cellStyle name="xl32" xfId="75"/>
    <cellStyle name="xl33" xfId="103"/>
    <cellStyle name="xl34" xfId="38"/>
    <cellStyle name="xl35" xfId="21"/>
    <cellStyle name="xl36" xfId="104"/>
    <cellStyle name="xl37" xfId="2"/>
    <cellStyle name="xl38" xfId="8"/>
    <cellStyle name="xl39" xfId="19"/>
    <cellStyle name="xl40" xfId="23"/>
    <cellStyle name="xl41" xfId="26"/>
    <cellStyle name="xl42" xfId="28"/>
    <cellStyle name="xl43" xfId="76"/>
    <cellStyle name="xl44" xfId="105"/>
    <cellStyle name="xl45" xfId="106"/>
    <cellStyle name="xl46" xfId="39"/>
    <cellStyle name="xl47" xfId="9"/>
    <cellStyle name="xl48" xfId="3"/>
    <cellStyle name="xl49" xfId="14"/>
    <cellStyle name="xl50" xfId="29"/>
    <cellStyle name="xl51" xfId="37"/>
    <cellStyle name="xl52" xfId="107"/>
    <cellStyle name="xl53" xfId="108"/>
    <cellStyle name="xl54" xfId="109"/>
    <cellStyle name="xl55" xfId="40"/>
    <cellStyle name="xl56" xfId="20"/>
    <cellStyle name="xl57" xfId="79"/>
    <cellStyle name="xl58" xfId="110"/>
    <cellStyle name="xl59" xfId="43"/>
    <cellStyle name="xl60" xfId="33"/>
    <cellStyle name="xl61" xfId="44"/>
    <cellStyle name="xl62" xfId="111"/>
    <cellStyle name="xl63" xfId="41"/>
    <cellStyle name="xl64" xfId="10"/>
    <cellStyle name="xl65" xfId="45"/>
    <cellStyle name="xl66" xfId="42"/>
    <cellStyle name="xl67" xfId="15"/>
    <cellStyle name="xl68" xfId="16"/>
    <cellStyle name="xl69" xfId="22"/>
    <cellStyle name="xl70" xfId="112"/>
    <cellStyle name="xl71" xfId="80"/>
    <cellStyle name="xl72" xfId="113"/>
    <cellStyle name="xl73" xfId="30"/>
    <cellStyle name="xl74" xfId="11"/>
    <cellStyle name="xl75" xfId="4"/>
    <cellStyle name="xl76" xfId="12"/>
    <cellStyle name="xl77" xfId="13"/>
    <cellStyle name="xl78" xfId="17"/>
    <cellStyle name="xl79" xfId="35"/>
    <cellStyle name="xl80" xfId="5"/>
    <cellStyle name="xl81" xfId="6"/>
    <cellStyle name="xl82" xfId="114"/>
    <cellStyle name="xl83" xfId="115"/>
    <cellStyle name="xl84" xfId="50"/>
    <cellStyle name="xl85" xfId="51"/>
    <cellStyle name="xl86" xfId="47"/>
    <cellStyle name="xl87" xfId="55"/>
    <cellStyle name="xl88" xfId="59"/>
    <cellStyle name="xl89" xfId="63"/>
    <cellStyle name="xl90" xfId="68"/>
    <cellStyle name="xl91" xfId="81"/>
    <cellStyle name="xl92" xfId="85"/>
    <cellStyle name="xl93" xfId="52"/>
    <cellStyle name="xl94" xfId="60"/>
    <cellStyle name="xl95" xfId="116"/>
    <cellStyle name="xl96" xfId="117"/>
    <cellStyle name="xl97" xfId="82"/>
    <cellStyle name="xl98" xfId="86"/>
    <cellStyle name="xl99" xfId="8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showGridLines="0" zoomScale="85" workbookViewId="0"/>
  </sheetViews>
  <sheetFormatPr defaultColWidth="9.109375" defaultRowHeight="14.4" x14ac:dyDescent="0.3"/>
  <cols>
    <col min="1" max="1" width="55.88671875" style="1" customWidth="1"/>
    <col min="2" max="2" width="8.5546875" style="1" customWidth="1"/>
    <col min="3" max="3" width="21.88671875" style="1" customWidth="1"/>
    <col min="4" max="4" width="14.109375" style="1" customWidth="1"/>
    <col min="5" max="5" width="13.44140625" style="1" customWidth="1"/>
    <col min="6" max="6" width="19.5546875" style="1" customWidth="1"/>
    <col min="7" max="9" width="13.44140625" style="1" customWidth="1"/>
    <col min="10" max="10" width="19.109375" style="1" customWidth="1"/>
    <col min="11" max="11" width="13.44140625" style="1" customWidth="1"/>
    <col min="12" max="12" width="13.6640625" style="1" customWidth="1"/>
    <col min="13" max="13" width="19.88671875" style="1" customWidth="1"/>
    <col min="14" max="16" width="13.6640625" style="1" customWidth="1"/>
    <col min="17" max="17" width="18.109375" style="1" customWidth="1"/>
    <col min="18" max="19" width="13.6640625" style="1" customWidth="1"/>
    <col min="20" max="20" width="20.5546875" style="1" customWidth="1"/>
    <col min="21" max="22" width="13.6640625" style="1" customWidth="1"/>
    <col min="23" max="23" width="19" style="1" customWidth="1"/>
    <col min="24" max="25" width="13.6640625" style="1" customWidth="1"/>
    <col min="26" max="26" width="18.44140625" style="1" customWidth="1"/>
    <col min="27" max="28" width="13.6640625" style="1" customWidth="1"/>
    <col min="29" max="29" width="11.88671875" style="1" customWidth="1"/>
    <col min="30" max="30" width="7.88671875" style="1" customWidth="1"/>
    <col min="31" max="31" width="9" style="1" customWidth="1"/>
    <col min="32" max="104" width="17.109375" style="1" customWidth="1"/>
    <col min="105" max="105" width="9.109375" style="1" customWidth="1"/>
    <col min="106" max="16384" width="9.109375" style="1"/>
  </cols>
  <sheetData>
    <row r="1" spans="1:105" ht="12.75" customHeight="1" x14ac:dyDescent="0.3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195" t="s">
        <v>0</v>
      </c>
      <c r="AP1" s="196"/>
      <c r="AQ1" s="196"/>
      <c r="AR1" s="196"/>
      <c r="AS1" s="196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 x14ac:dyDescent="0.3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196"/>
      <c r="AP2" s="196"/>
      <c r="AQ2" s="196"/>
      <c r="AR2" s="196"/>
      <c r="AS2" s="196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 x14ac:dyDescent="0.3">
      <c r="A3" s="197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96"/>
      <c r="AP3" s="196"/>
      <c r="AQ3" s="196"/>
      <c r="AR3" s="196"/>
      <c r="AS3" s="196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 x14ac:dyDescent="0.3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181" t="s">
        <v>2</v>
      </c>
      <c r="M4" s="182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96"/>
      <c r="AP4" s="196"/>
      <c r="AQ4" s="196"/>
      <c r="AR4" s="196"/>
      <c r="AS4" s="196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 x14ac:dyDescent="0.3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96"/>
      <c r="AP5" s="196"/>
      <c r="AQ5" s="196"/>
      <c r="AR5" s="196"/>
      <c r="AS5" s="196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.15" customHeight="1" x14ac:dyDescent="0.3">
      <c r="A6" s="17" t="s">
        <v>3</v>
      </c>
      <c r="B6" s="199" t="s">
        <v>4</v>
      </c>
      <c r="C6" s="200"/>
      <c r="D6" s="200"/>
      <c r="E6" s="200"/>
      <c r="F6" s="200"/>
      <c r="G6" s="200"/>
      <c r="H6" s="200"/>
      <c r="I6" s="200"/>
      <c r="J6" s="20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96"/>
      <c r="AP6" s="196"/>
      <c r="AQ6" s="196"/>
      <c r="AR6" s="196"/>
      <c r="AS6" s="196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.15" customHeight="1" x14ac:dyDescent="0.3">
      <c r="A7" s="23" t="s">
        <v>5</v>
      </c>
      <c r="B7" s="199" t="s">
        <v>6</v>
      </c>
      <c r="C7" s="200"/>
      <c r="D7" s="200"/>
      <c r="E7" s="200"/>
      <c r="F7" s="200"/>
      <c r="G7" s="200"/>
      <c r="H7" s="200"/>
      <c r="I7" s="200"/>
      <c r="J7" s="20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01"/>
      <c r="AQ7" s="202"/>
      <c r="AR7" s="202"/>
      <c r="AS7" s="202"/>
      <c r="AT7" s="202"/>
      <c r="AU7" s="202"/>
      <c r="AV7" s="202"/>
      <c r="AW7" s="202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 x14ac:dyDescent="0.3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 x14ac:dyDescent="0.3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 x14ac:dyDescent="0.3">
      <c r="A10" s="25"/>
      <c r="B10" s="187" t="s">
        <v>8</v>
      </c>
      <c r="C10" s="185" t="s">
        <v>9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5" t="s">
        <v>10</v>
      </c>
      <c r="AD10" s="187" t="s">
        <v>11</v>
      </c>
      <c r="AE10" s="188"/>
      <c r="AF10" s="185" t="s">
        <v>12</v>
      </c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9" t="s">
        <v>12</v>
      </c>
      <c r="AU10" s="190"/>
      <c r="AV10" s="190"/>
      <c r="AW10" s="190"/>
      <c r="AX10" s="190"/>
      <c r="AY10" s="190"/>
      <c r="AZ10" s="190"/>
      <c r="BA10" s="190"/>
      <c r="BB10" s="190"/>
      <c r="BC10" s="190"/>
      <c r="BD10" s="185" t="s">
        <v>13</v>
      </c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5" t="s">
        <v>14</v>
      </c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5" t="s">
        <v>15</v>
      </c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5" t="s">
        <v>16</v>
      </c>
      <c r="DA10" s="4"/>
    </row>
    <row r="11" spans="1:105" ht="45" customHeight="1" x14ac:dyDescent="0.3">
      <c r="A11" s="26"/>
      <c r="B11" s="188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8"/>
      <c r="AE11" s="188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4"/>
    </row>
    <row r="12" spans="1:105" ht="12.75" customHeight="1" x14ac:dyDescent="0.3">
      <c r="A12" s="26"/>
      <c r="B12" s="188"/>
      <c r="C12" s="185" t="s">
        <v>17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5" t="s">
        <v>18</v>
      </c>
      <c r="X12" s="186"/>
      <c r="Y12" s="186"/>
      <c r="Z12" s="186"/>
      <c r="AA12" s="186"/>
      <c r="AB12" s="186"/>
      <c r="AC12" s="186"/>
      <c r="AD12" s="188"/>
      <c r="AE12" s="188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4"/>
    </row>
    <row r="13" spans="1:105" ht="39" customHeight="1" x14ac:dyDescent="0.3">
      <c r="A13" s="27" t="s">
        <v>19</v>
      </c>
      <c r="B13" s="188"/>
      <c r="C13" s="193" t="s">
        <v>20</v>
      </c>
      <c r="D13" s="194"/>
      <c r="E13" s="194"/>
      <c r="F13" s="185" t="s">
        <v>21</v>
      </c>
      <c r="G13" s="186"/>
      <c r="H13" s="186"/>
      <c r="I13" s="186"/>
      <c r="J13" s="185" t="s">
        <v>22</v>
      </c>
      <c r="K13" s="186"/>
      <c r="L13" s="186"/>
      <c r="M13" s="185" t="s">
        <v>23</v>
      </c>
      <c r="N13" s="186"/>
      <c r="O13" s="186"/>
      <c r="P13" s="186"/>
      <c r="Q13" s="185" t="s">
        <v>24</v>
      </c>
      <c r="R13" s="186"/>
      <c r="S13" s="186"/>
      <c r="T13" s="185" t="s">
        <v>25</v>
      </c>
      <c r="U13" s="186"/>
      <c r="V13" s="186"/>
      <c r="W13" s="185" t="s">
        <v>26</v>
      </c>
      <c r="X13" s="186"/>
      <c r="Y13" s="186"/>
      <c r="Z13" s="185" t="s">
        <v>27</v>
      </c>
      <c r="AA13" s="186"/>
      <c r="AB13" s="186"/>
      <c r="AC13" s="186"/>
      <c r="AD13" s="188"/>
      <c r="AE13" s="188"/>
      <c r="AF13" s="185" t="s">
        <v>28</v>
      </c>
      <c r="AG13" s="186"/>
      <c r="AH13" s="186"/>
      <c r="AI13" s="186"/>
      <c r="AJ13" s="186"/>
      <c r="AK13" s="186"/>
      <c r="AL13" s="186"/>
      <c r="AM13" s="186"/>
      <c r="AN13" s="185" t="s">
        <v>29</v>
      </c>
      <c r="AO13" s="186"/>
      <c r="AP13" s="186"/>
      <c r="AQ13" s="186"/>
      <c r="AR13" s="185" t="s">
        <v>30</v>
      </c>
      <c r="AS13" s="186"/>
      <c r="AT13" s="185" t="s">
        <v>30</v>
      </c>
      <c r="AU13" s="186"/>
      <c r="AV13" s="185" t="s">
        <v>31</v>
      </c>
      <c r="AW13" s="186"/>
      <c r="AX13" s="186"/>
      <c r="AY13" s="186"/>
      <c r="AZ13" s="186"/>
      <c r="BA13" s="186"/>
      <c r="BB13" s="186"/>
      <c r="BC13" s="186"/>
      <c r="BD13" s="185" t="s">
        <v>28</v>
      </c>
      <c r="BE13" s="186"/>
      <c r="BF13" s="186"/>
      <c r="BG13" s="186"/>
      <c r="BH13" s="186"/>
      <c r="BI13" s="186"/>
      <c r="BJ13" s="186"/>
      <c r="BK13" s="186"/>
      <c r="BL13" s="185" t="s">
        <v>29</v>
      </c>
      <c r="BM13" s="186"/>
      <c r="BN13" s="186"/>
      <c r="BO13" s="186"/>
      <c r="BP13" s="185" t="s">
        <v>30</v>
      </c>
      <c r="BQ13" s="186"/>
      <c r="BR13" s="186"/>
      <c r="BS13" s="186"/>
      <c r="BT13" s="185" t="s">
        <v>31</v>
      </c>
      <c r="BU13" s="186"/>
      <c r="BV13" s="186"/>
      <c r="BW13" s="186"/>
      <c r="BX13" s="186"/>
      <c r="BY13" s="186"/>
      <c r="BZ13" s="186"/>
      <c r="CA13" s="186"/>
      <c r="CB13" s="185" t="s">
        <v>28</v>
      </c>
      <c r="CC13" s="186"/>
      <c r="CD13" s="186"/>
      <c r="CE13" s="186"/>
      <c r="CF13" s="185" t="s">
        <v>29</v>
      </c>
      <c r="CG13" s="186"/>
      <c r="CH13" s="186"/>
      <c r="CI13" s="186"/>
      <c r="CJ13" s="185" t="s">
        <v>30</v>
      </c>
      <c r="CK13" s="186"/>
      <c r="CL13" s="186"/>
      <c r="CM13" s="186"/>
      <c r="CN13" s="185" t="s">
        <v>28</v>
      </c>
      <c r="CO13" s="186"/>
      <c r="CP13" s="186"/>
      <c r="CQ13" s="186"/>
      <c r="CR13" s="185" t="s">
        <v>29</v>
      </c>
      <c r="CS13" s="186"/>
      <c r="CT13" s="186"/>
      <c r="CU13" s="186"/>
      <c r="CV13" s="185" t="s">
        <v>30</v>
      </c>
      <c r="CW13" s="186"/>
      <c r="CX13" s="186"/>
      <c r="CY13" s="186"/>
      <c r="CZ13" s="186"/>
      <c r="DA13" s="4"/>
    </row>
    <row r="14" spans="1:105" ht="51" customHeight="1" x14ac:dyDescent="0.3">
      <c r="A14" s="28"/>
      <c r="B14" s="188"/>
      <c r="C14" s="185" t="s">
        <v>32</v>
      </c>
      <c r="D14" s="185" t="s">
        <v>33</v>
      </c>
      <c r="E14" s="185" t="s">
        <v>34</v>
      </c>
      <c r="F14" s="185" t="s">
        <v>32</v>
      </c>
      <c r="G14" s="185" t="s">
        <v>33</v>
      </c>
      <c r="H14" s="185" t="s">
        <v>34</v>
      </c>
      <c r="I14" s="185" t="s">
        <v>35</v>
      </c>
      <c r="J14" s="185" t="s">
        <v>32</v>
      </c>
      <c r="K14" s="185" t="s">
        <v>36</v>
      </c>
      <c r="L14" s="185" t="s">
        <v>34</v>
      </c>
      <c r="M14" s="185" t="s">
        <v>32</v>
      </c>
      <c r="N14" s="185" t="s">
        <v>36</v>
      </c>
      <c r="O14" s="185" t="s">
        <v>34</v>
      </c>
      <c r="P14" s="185" t="s">
        <v>35</v>
      </c>
      <c r="Q14" s="185" t="s">
        <v>32</v>
      </c>
      <c r="R14" s="185" t="s">
        <v>36</v>
      </c>
      <c r="S14" s="185" t="s">
        <v>34</v>
      </c>
      <c r="T14" s="185" t="s">
        <v>32</v>
      </c>
      <c r="U14" s="185" t="s">
        <v>36</v>
      </c>
      <c r="V14" s="185" t="s">
        <v>34</v>
      </c>
      <c r="W14" s="185" t="s">
        <v>32</v>
      </c>
      <c r="X14" s="185" t="s">
        <v>33</v>
      </c>
      <c r="Y14" s="185" t="s">
        <v>34</v>
      </c>
      <c r="Z14" s="185" t="s">
        <v>32</v>
      </c>
      <c r="AA14" s="185" t="s">
        <v>36</v>
      </c>
      <c r="AB14" s="185" t="s">
        <v>34</v>
      </c>
      <c r="AC14" s="186"/>
      <c r="AD14" s="187" t="s">
        <v>37</v>
      </c>
      <c r="AE14" s="187" t="s">
        <v>38</v>
      </c>
      <c r="AF14" s="187" t="s">
        <v>39</v>
      </c>
      <c r="AG14" s="188"/>
      <c r="AH14" s="185" t="s">
        <v>40</v>
      </c>
      <c r="AI14" s="186"/>
      <c r="AJ14" s="185" t="s">
        <v>41</v>
      </c>
      <c r="AK14" s="186"/>
      <c r="AL14" s="185" t="s">
        <v>42</v>
      </c>
      <c r="AM14" s="186"/>
      <c r="AN14" s="185" t="s">
        <v>39</v>
      </c>
      <c r="AO14" s="185" t="s">
        <v>40</v>
      </c>
      <c r="AP14" s="185" t="s">
        <v>41</v>
      </c>
      <c r="AQ14" s="185" t="s">
        <v>42</v>
      </c>
      <c r="AR14" s="185" t="s">
        <v>39</v>
      </c>
      <c r="AS14" s="185" t="s">
        <v>40</v>
      </c>
      <c r="AT14" s="185" t="s">
        <v>41</v>
      </c>
      <c r="AU14" s="185" t="s">
        <v>42</v>
      </c>
      <c r="AV14" s="185" t="s">
        <v>39</v>
      </c>
      <c r="AW14" s="185" t="s">
        <v>43</v>
      </c>
      <c r="AX14" s="186"/>
      <c r="AY14" s="186"/>
      <c r="AZ14" s="185" t="s">
        <v>39</v>
      </c>
      <c r="BA14" s="185" t="s">
        <v>44</v>
      </c>
      <c r="BB14" s="186"/>
      <c r="BC14" s="186"/>
      <c r="BD14" s="185" t="s">
        <v>39</v>
      </c>
      <c r="BE14" s="186"/>
      <c r="BF14" s="185" t="s">
        <v>40</v>
      </c>
      <c r="BG14" s="186"/>
      <c r="BH14" s="185" t="s">
        <v>41</v>
      </c>
      <c r="BI14" s="186"/>
      <c r="BJ14" s="191" t="s">
        <v>42</v>
      </c>
      <c r="BK14" s="192"/>
      <c r="BL14" s="185" t="s">
        <v>39</v>
      </c>
      <c r="BM14" s="185" t="s">
        <v>40</v>
      </c>
      <c r="BN14" s="185" t="s">
        <v>41</v>
      </c>
      <c r="BO14" s="185" t="s">
        <v>42</v>
      </c>
      <c r="BP14" s="185" t="s">
        <v>39</v>
      </c>
      <c r="BQ14" s="185" t="s">
        <v>40</v>
      </c>
      <c r="BR14" s="185" t="s">
        <v>41</v>
      </c>
      <c r="BS14" s="185" t="s">
        <v>42</v>
      </c>
      <c r="BT14" s="185" t="s">
        <v>39</v>
      </c>
      <c r="BU14" s="185" t="s">
        <v>43</v>
      </c>
      <c r="BV14" s="186"/>
      <c r="BW14" s="186"/>
      <c r="BX14" s="185" t="s">
        <v>39</v>
      </c>
      <c r="BY14" s="185" t="s">
        <v>44</v>
      </c>
      <c r="BZ14" s="186"/>
      <c r="CA14" s="186"/>
      <c r="CB14" s="185" t="s">
        <v>39</v>
      </c>
      <c r="CC14" s="185" t="s">
        <v>40</v>
      </c>
      <c r="CD14" s="185" t="s">
        <v>41</v>
      </c>
      <c r="CE14" s="185" t="s">
        <v>42</v>
      </c>
      <c r="CF14" s="185" t="s">
        <v>39</v>
      </c>
      <c r="CG14" s="185" t="s">
        <v>40</v>
      </c>
      <c r="CH14" s="185" t="s">
        <v>41</v>
      </c>
      <c r="CI14" s="185" t="s">
        <v>42</v>
      </c>
      <c r="CJ14" s="185" t="s">
        <v>39</v>
      </c>
      <c r="CK14" s="185" t="s">
        <v>40</v>
      </c>
      <c r="CL14" s="185" t="s">
        <v>41</v>
      </c>
      <c r="CM14" s="185" t="s">
        <v>42</v>
      </c>
      <c r="CN14" s="185" t="s">
        <v>39</v>
      </c>
      <c r="CO14" s="185" t="s">
        <v>40</v>
      </c>
      <c r="CP14" s="185" t="s">
        <v>41</v>
      </c>
      <c r="CQ14" s="185" t="s">
        <v>42</v>
      </c>
      <c r="CR14" s="185" t="s">
        <v>39</v>
      </c>
      <c r="CS14" s="185" t="s">
        <v>40</v>
      </c>
      <c r="CT14" s="185" t="s">
        <v>41</v>
      </c>
      <c r="CU14" s="185" t="s">
        <v>42</v>
      </c>
      <c r="CV14" s="185" t="s">
        <v>39</v>
      </c>
      <c r="CW14" s="185" t="s">
        <v>40</v>
      </c>
      <c r="CX14" s="185" t="s">
        <v>41</v>
      </c>
      <c r="CY14" s="185" t="s">
        <v>42</v>
      </c>
      <c r="CZ14" s="186"/>
      <c r="DA14" s="4"/>
    </row>
    <row r="15" spans="1:105" ht="12.75" customHeight="1" x14ac:dyDescent="0.3">
      <c r="A15" s="26"/>
      <c r="B15" s="188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8"/>
      <c r="AE15" s="188"/>
      <c r="AF15" s="187" t="s">
        <v>45</v>
      </c>
      <c r="AG15" s="189" t="s">
        <v>46</v>
      </c>
      <c r="AH15" s="185" t="s">
        <v>45</v>
      </c>
      <c r="AI15" s="189" t="s">
        <v>46</v>
      </c>
      <c r="AJ15" s="185" t="s">
        <v>45</v>
      </c>
      <c r="AK15" s="189" t="s">
        <v>46</v>
      </c>
      <c r="AL15" s="185" t="s">
        <v>45</v>
      </c>
      <c r="AM15" s="189" t="s">
        <v>46</v>
      </c>
      <c r="AN15" s="186"/>
      <c r="AO15" s="186"/>
      <c r="AP15" s="186"/>
      <c r="AQ15" s="186"/>
      <c r="AR15" s="186"/>
      <c r="AS15" s="186"/>
      <c r="AT15" s="186"/>
      <c r="AU15" s="186"/>
      <c r="AV15" s="186"/>
      <c r="AW15" s="185" t="s">
        <v>40</v>
      </c>
      <c r="AX15" s="185" t="s">
        <v>41</v>
      </c>
      <c r="AY15" s="185" t="s">
        <v>42</v>
      </c>
      <c r="AZ15" s="186"/>
      <c r="BA15" s="185" t="s">
        <v>40</v>
      </c>
      <c r="BB15" s="185" t="s">
        <v>41</v>
      </c>
      <c r="BC15" s="185" t="s">
        <v>42</v>
      </c>
      <c r="BD15" s="187" t="s">
        <v>45</v>
      </c>
      <c r="BE15" s="189" t="s">
        <v>46</v>
      </c>
      <c r="BF15" s="185" t="s">
        <v>45</v>
      </c>
      <c r="BG15" s="189" t="s">
        <v>46</v>
      </c>
      <c r="BH15" s="185" t="s">
        <v>45</v>
      </c>
      <c r="BI15" s="189" t="s">
        <v>46</v>
      </c>
      <c r="BJ15" s="185" t="s">
        <v>45</v>
      </c>
      <c r="BK15" s="189" t="s">
        <v>46</v>
      </c>
      <c r="BL15" s="186"/>
      <c r="BM15" s="186"/>
      <c r="BN15" s="186"/>
      <c r="BO15" s="186"/>
      <c r="BP15" s="186"/>
      <c r="BQ15" s="186"/>
      <c r="BR15" s="186"/>
      <c r="BS15" s="186"/>
      <c r="BT15" s="186"/>
      <c r="BU15" s="185" t="s">
        <v>40</v>
      </c>
      <c r="BV15" s="185" t="s">
        <v>41</v>
      </c>
      <c r="BW15" s="185" t="s">
        <v>42</v>
      </c>
      <c r="BX15" s="186"/>
      <c r="BY15" s="185" t="s">
        <v>40</v>
      </c>
      <c r="BZ15" s="185" t="s">
        <v>41</v>
      </c>
      <c r="CA15" s="185" t="s">
        <v>42</v>
      </c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4"/>
    </row>
    <row r="16" spans="1:105" ht="12.75" customHeight="1" x14ac:dyDescent="0.3">
      <c r="A16" s="26"/>
      <c r="B16" s="188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8"/>
      <c r="AE16" s="188"/>
      <c r="AF16" s="188"/>
      <c r="AG16" s="190"/>
      <c r="AH16" s="186"/>
      <c r="AI16" s="190"/>
      <c r="AJ16" s="186"/>
      <c r="AK16" s="190"/>
      <c r="AL16" s="186"/>
      <c r="AM16" s="190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8"/>
      <c r="BE16" s="190"/>
      <c r="BF16" s="186"/>
      <c r="BG16" s="190"/>
      <c r="BH16" s="186"/>
      <c r="BI16" s="190"/>
      <c r="BJ16" s="186"/>
      <c r="BK16" s="190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4"/>
    </row>
    <row r="17" spans="1:105" ht="12.75" customHeight="1" x14ac:dyDescent="0.3">
      <c r="A17" s="26"/>
      <c r="B17" s="188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8"/>
      <c r="AE17" s="188"/>
      <c r="AF17" s="188"/>
      <c r="AG17" s="190"/>
      <c r="AH17" s="186"/>
      <c r="AI17" s="190"/>
      <c r="AJ17" s="186"/>
      <c r="AK17" s="190"/>
      <c r="AL17" s="186"/>
      <c r="AM17" s="190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8"/>
      <c r="BE17" s="190"/>
      <c r="BF17" s="186"/>
      <c r="BG17" s="190"/>
      <c r="BH17" s="186"/>
      <c r="BI17" s="190"/>
      <c r="BJ17" s="186"/>
      <c r="BK17" s="190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4"/>
    </row>
    <row r="18" spans="1:105" ht="12.75" customHeight="1" x14ac:dyDescent="0.3">
      <c r="A18" s="26"/>
      <c r="B18" s="188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8"/>
      <c r="AE18" s="188"/>
      <c r="AF18" s="188"/>
      <c r="AG18" s="190"/>
      <c r="AH18" s="186"/>
      <c r="AI18" s="190"/>
      <c r="AJ18" s="186"/>
      <c r="AK18" s="190"/>
      <c r="AL18" s="186"/>
      <c r="AM18" s="190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8"/>
      <c r="BE18" s="190"/>
      <c r="BF18" s="186"/>
      <c r="BG18" s="190"/>
      <c r="BH18" s="186"/>
      <c r="BI18" s="190"/>
      <c r="BJ18" s="186"/>
      <c r="BK18" s="190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4"/>
    </row>
    <row r="19" spans="1:105" ht="36.75" customHeight="1" x14ac:dyDescent="0.3">
      <c r="A19" s="26"/>
      <c r="B19" s="188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8"/>
      <c r="AE19" s="188"/>
      <c r="AF19" s="188"/>
      <c r="AG19" s="190"/>
      <c r="AH19" s="186"/>
      <c r="AI19" s="190"/>
      <c r="AJ19" s="186"/>
      <c r="AK19" s="190"/>
      <c r="AL19" s="186"/>
      <c r="AM19" s="190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8"/>
      <c r="BE19" s="190"/>
      <c r="BF19" s="186"/>
      <c r="BG19" s="190"/>
      <c r="BH19" s="186"/>
      <c r="BI19" s="190"/>
      <c r="BJ19" s="186"/>
      <c r="BK19" s="190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4"/>
    </row>
    <row r="20" spans="1:105" ht="15" customHeight="1" x14ac:dyDescent="0.3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173">
        <v>30</v>
      </c>
      <c r="AE20" s="174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9" customHeight="1" x14ac:dyDescent="0.3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9" customHeight="1" x14ac:dyDescent="0.3">
      <c r="A22" s="20" t="s">
        <v>49</v>
      </c>
      <c r="B22" s="8"/>
      <c r="C22" s="175"/>
      <c r="D22" s="176"/>
      <c r="E22" s="176"/>
      <c r="F22" s="9"/>
      <c r="G22" s="175"/>
      <c r="H22" s="176"/>
      <c r="I22" s="176"/>
      <c r="J22" s="176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4" customHeight="1" x14ac:dyDescent="0.3">
      <c r="A23" s="20" t="s">
        <v>50</v>
      </c>
      <c r="B23" s="8"/>
      <c r="C23" s="177" t="s">
        <v>51</v>
      </c>
      <c r="D23" s="178"/>
      <c r="E23" s="178"/>
      <c r="F23" s="9"/>
      <c r="G23" s="177" t="s">
        <v>52</v>
      </c>
      <c r="H23" s="178"/>
      <c r="I23" s="178"/>
      <c r="J23" s="178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7" customHeight="1" x14ac:dyDescent="0.3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.6" customHeight="1" x14ac:dyDescent="0.3">
      <c r="A25" s="179" t="s">
        <v>54</v>
      </c>
      <c r="B25" s="180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 x14ac:dyDescent="0.3">
      <c r="A26" s="181" t="s">
        <v>55</v>
      </c>
      <c r="B26" s="182"/>
      <c r="C26" s="9" t="s">
        <v>56</v>
      </c>
      <c r="D26" s="177" t="s">
        <v>51</v>
      </c>
      <c r="E26" s="178"/>
      <c r="F26" s="14"/>
      <c r="G26" s="177" t="s">
        <v>57</v>
      </c>
      <c r="H26" s="178"/>
      <c r="I26" s="178"/>
      <c r="J26" s="10"/>
      <c r="K26" s="183" t="s">
        <v>58</v>
      </c>
      <c r="L26" s="184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 x14ac:dyDescent="0.3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mergeCells count="163">
    <mergeCell ref="AO1:AS6"/>
    <mergeCell ref="A3:AA3"/>
    <mergeCell ref="L4:M4"/>
    <mergeCell ref="B6:J6"/>
    <mergeCell ref="B7:J7"/>
    <mergeCell ref="AP7:AW7"/>
    <mergeCell ref="B10:B19"/>
    <mergeCell ref="C10:AB11"/>
    <mergeCell ref="AC10:AC19"/>
    <mergeCell ref="AD10:AE13"/>
    <mergeCell ref="AF10:AS12"/>
    <mergeCell ref="AT10:BC12"/>
    <mergeCell ref="V14:V19"/>
    <mergeCell ref="W14:W19"/>
    <mergeCell ref="X14:X19"/>
    <mergeCell ref="Y14:Y19"/>
    <mergeCell ref="Z14:Z19"/>
    <mergeCell ref="AA14:AA19"/>
    <mergeCell ref="AB14:AB19"/>
    <mergeCell ref="AD14:AD19"/>
    <mergeCell ref="AE14:AE19"/>
    <mergeCell ref="AF14:AG14"/>
    <mergeCell ref="AH14:AI14"/>
    <mergeCell ref="AJ14:AK14"/>
    <mergeCell ref="BD10:CA12"/>
    <mergeCell ref="CB10:CM12"/>
    <mergeCell ref="CN10:CY12"/>
    <mergeCell ref="CZ10:CZ19"/>
    <mergeCell ref="C12:V12"/>
    <mergeCell ref="W12:AB12"/>
    <mergeCell ref="C13:E13"/>
    <mergeCell ref="F13:I13"/>
    <mergeCell ref="J13:L13"/>
    <mergeCell ref="M13:P13"/>
    <mergeCell ref="Q13:S13"/>
    <mergeCell ref="T13:V13"/>
    <mergeCell ref="W13:Y13"/>
    <mergeCell ref="Z13:AB13"/>
    <mergeCell ref="AF13:AM13"/>
    <mergeCell ref="AN13:AQ13"/>
    <mergeCell ref="AR13:AS13"/>
    <mergeCell ref="AT13:AU13"/>
    <mergeCell ref="AV13:BC13"/>
    <mergeCell ref="BD13:BK13"/>
    <mergeCell ref="BL13:BO13"/>
    <mergeCell ref="BP13:BS13"/>
    <mergeCell ref="BT13:CA13"/>
    <mergeCell ref="CB13:CE13"/>
    <mergeCell ref="CF13:CI13"/>
    <mergeCell ref="CJ13:CM13"/>
    <mergeCell ref="CN13:CQ13"/>
    <mergeCell ref="CR13:CU13"/>
    <mergeCell ref="CV13:CY13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AL14:AM14"/>
    <mergeCell ref="AN14:AN19"/>
    <mergeCell ref="AO14:AO19"/>
    <mergeCell ref="AP14:AP19"/>
    <mergeCell ref="AQ14:AQ19"/>
    <mergeCell ref="AR14:AR19"/>
    <mergeCell ref="AS14:AS19"/>
    <mergeCell ref="AT14:AT19"/>
    <mergeCell ref="AU14:AU19"/>
    <mergeCell ref="AV14:AV19"/>
    <mergeCell ref="AW14:AY14"/>
    <mergeCell ref="AZ14:AZ19"/>
    <mergeCell ref="BA14:BC14"/>
    <mergeCell ref="BD14:BE14"/>
    <mergeCell ref="BF14:BG14"/>
    <mergeCell ref="BH14:BI14"/>
    <mergeCell ref="BJ14:BK14"/>
    <mergeCell ref="BL14:BL19"/>
    <mergeCell ref="BF15:BF19"/>
    <mergeCell ref="BG15:BG19"/>
    <mergeCell ref="BH15:BH19"/>
    <mergeCell ref="BI15:BI19"/>
    <mergeCell ref="BJ15:BJ19"/>
    <mergeCell ref="BK15:BK19"/>
    <mergeCell ref="BM14:BM19"/>
    <mergeCell ref="BN14:BN19"/>
    <mergeCell ref="BO14:BO19"/>
    <mergeCell ref="BP14:BP19"/>
    <mergeCell ref="BQ14:BQ19"/>
    <mergeCell ref="BR14:BR19"/>
    <mergeCell ref="BS14:BS19"/>
    <mergeCell ref="BT14:BT19"/>
    <mergeCell ref="BU14:BW14"/>
    <mergeCell ref="BU15:BU19"/>
    <mergeCell ref="BV15:BV19"/>
    <mergeCell ref="BW15:BW19"/>
    <mergeCell ref="BX14:BX19"/>
    <mergeCell ref="BY14:CA14"/>
    <mergeCell ref="CB14:CB19"/>
    <mergeCell ref="CC14:CC19"/>
    <mergeCell ref="CD14:CD19"/>
    <mergeCell ref="CE14:CE19"/>
    <mergeCell ref="CF14:CF19"/>
    <mergeCell ref="CG14:CG19"/>
    <mergeCell ref="CH14:CH19"/>
    <mergeCell ref="BY15:BY19"/>
    <mergeCell ref="BZ15:BZ19"/>
    <mergeCell ref="CA15:CA19"/>
    <mergeCell ref="CI14:CI19"/>
    <mergeCell ref="CJ14:CJ19"/>
    <mergeCell ref="CK14:CK19"/>
    <mergeCell ref="CL14:CL19"/>
    <mergeCell ref="CM14:CM19"/>
    <mergeCell ref="CN14:CN19"/>
    <mergeCell ref="CO14:CO19"/>
    <mergeCell ref="CP14:CP19"/>
    <mergeCell ref="CQ14:CQ19"/>
    <mergeCell ref="CR14:CR19"/>
    <mergeCell ref="CS14:CS19"/>
    <mergeCell ref="CT14:CT19"/>
    <mergeCell ref="CU14:CU19"/>
    <mergeCell ref="CV14:CV19"/>
    <mergeCell ref="CW14:CW19"/>
    <mergeCell ref="CX14:CX19"/>
    <mergeCell ref="CY14:CY19"/>
    <mergeCell ref="AF15:AF19"/>
    <mergeCell ref="AG15:AG19"/>
    <mergeCell ref="AH15:AH19"/>
    <mergeCell ref="AI15:AI19"/>
    <mergeCell ref="AJ15:AJ19"/>
    <mergeCell ref="AK15:AK19"/>
    <mergeCell ref="AL15:AL19"/>
    <mergeCell ref="AM15:AM19"/>
    <mergeCell ref="AW15:AW19"/>
    <mergeCell ref="AX15:AX19"/>
    <mergeCell ref="AY15:AY19"/>
    <mergeCell ref="BA15:BA19"/>
    <mergeCell ref="BB15:BB19"/>
    <mergeCell ref="BC15:BC19"/>
    <mergeCell ref="BD15:BD19"/>
    <mergeCell ref="BE15:BE19"/>
    <mergeCell ref="AD20:AE20"/>
    <mergeCell ref="C22:E22"/>
    <mergeCell ref="G22:J22"/>
    <mergeCell ref="C23:E23"/>
    <mergeCell ref="G23:J23"/>
    <mergeCell ref="A25:B25"/>
    <mergeCell ref="A26:B26"/>
    <mergeCell ref="D26:E26"/>
    <mergeCell ref="G26:I26"/>
    <mergeCell ref="K26:L26"/>
  </mergeCells>
  <pageMargins left="0.1576389" right="0" top="0.27569440000000001" bottom="0.1576389" header="0" footer="0.1576389"/>
  <pageSetup paperSize="9" scale="45" orientation="landscape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8"/>
  <sheetViews>
    <sheetView tabSelected="1" view="pageBreakPreview" zoomScale="75" zoomScaleNormal="100" zoomScaleSheetLayoutView="75" workbookViewId="0">
      <selection activeCell="AY13" sqref="AY13:BB17"/>
    </sheetView>
  </sheetViews>
  <sheetFormatPr defaultColWidth="9.109375" defaultRowHeight="14.4" x14ac:dyDescent="0.3"/>
  <cols>
    <col min="1" max="1" width="40" style="1" customWidth="1"/>
    <col min="2" max="2" width="9.109375" style="1" customWidth="1"/>
    <col min="3" max="3" width="14.44140625" style="1" customWidth="1"/>
    <col min="4" max="5" width="9.109375" style="1" customWidth="1"/>
    <col min="6" max="6" width="8.6640625" style="1" customWidth="1"/>
    <col min="7" max="7" width="9.109375" style="1" customWidth="1"/>
    <col min="8" max="8" width="11" style="1" customWidth="1"/>
    <col min="9" max="9" width="7.21875" style="1" customWidth="1"/>
    <col min="10" max="10" width="15.6640625" style="1" customWidth="1"/>
    <col min="11" max="12" width="9.109375" style="1" customWidth="1"/>
    <col min="13" max="13" width="14.6640625" style="1" hidden="1" customWidth="1"/>
    <col min="14" max="16" width="9.109375" style="1" hidden="1" customWidth="1"/>
    <col min="17" max="17" width="15.6640625" style="1" hidden="1" customWidth="1"/>
    <col min="18" max="19" width="9.109375" style="1" hidden="1" customWidth="1"/>
    <col min="20" max="20" width="15.33203125" style="1" customWidth="1"/>
    <col min="21" max="22" width="9.109375" style="1" customWidth="1"/>
    <col min="23" max="23" width="16.33203125" style="1" customWidth="1"/>
    <col min="24" max="25" width="9.109375" style="1" customWidth="1"/>
    <col min="26" max="26" width="16.77734375" style="75" customWidth="1"/>
    <col min="27" max="28" width="9.109375" style="1" customWidth="1"/>
    <col min="29" max="29" width="9.109375" style="87" hidden="1" customWidth="1"/>
    <col min="30" max="30" width="9.109375" style="1" customWidth="1"/>
    <col min="31" max="31" width="11.21875" style="1" customWidth="1"/>
    <col min="32" max="84" width="9.109375" style="1" customWidth="1"/>
    <col min="85" max="85" width="11.33203125" style="1" customWidth="1"/>
    <col min="86" max="16384" width="9.109375" style="1"/>
  </cols>
  <sheetData>
    <row r="1" spans="1:85" ht="20.399999999999999" customHeight="1" x14ac:dyDescent="0.3">
      <c r="A1" s="210" t="s">
        <v>112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03" t="s">
        <v>343</v>
      </c>
      <c r="CF1" s="203"/>
      <c r="CG1" s="203"/>
    </row>
    <row r="2" spans="1:85" ht="12.75" customHeight="1" x14ac:dyDescent="0.3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03" t="s">
        <v>344</v>
      </c>
      <c r="CF2" s="203"/>
      <c r="CG2" s="203"/>
    </row>
    <row r="3" spans="1:85" ht="12.75" customHeight="1" x14ac:dyDescent="0.3">
      <c r="A3" s="211" t="s">
        <v>113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04" t="s">
        <v>345</v>
      </c>
      <c r="CF3" s="204"/>
      <c r="CG3" s="204"/>
    </row>
    <row r="4" spans="1:85" ht="15" customHeight="1" x14ac:dyDescent="0.3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  <c r="AA4" s="170"/>
      <c r="AB4" s="170"/>
      <c r="AC4" s="172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205" t="s">
        <v>346</v>
      </c>
      <c r="CC4" s="205"/>
      <c r="CD4" s="205"/>
      <c r="CE4" s="205"/>
      <c r="CF4" s="205"/>
      <c r="CG4" s="205"/>
    </row>
    <row r="5" spans="1:85" ht="15" customHeight="1" x14ac:dyDescent="0.3">
      <c r="A5" s="40" t="s">
        <v>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3"/>
      <c r="S5" s="43"/>
      <c r="T5" s="43"/>
      <c r="U5" s="43"/>
      <c r="V5" s="43"/>
      <c r="W5" s="39"/>
      <c r="X5" s="39"/>
      <c r="Y5" s="39"/>
      <c r="Z5" s="72"/>
      <c r="AA5" s="39"/>
      <c r="AB5" s="39"/>
      <c r="AC5" s="82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</row>
    <row r="6" spans="1:85" ht="15" customHeight="1" x14ac:dyDescent="0.3">
      <c r="A6" s="40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72"/>
      <c r="AA6" s="39"/>
      <c r="AB6" s="39"/>
      <c r="AC6" s="82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</row>
    <row r="7" spans="1:85" ht="1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72"/>
      <c r="AA7" s="39"/>
      <c r="AB7" s="39"/>
      <c r="AC7" s="82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</row>
    <row r="8" spans="1:85" ht="12.75" customHeight="1" x14ac:dyDescent="0.3">
      <c r="A8" s="251" t="s">
        <v>19</v>
      </c>
      <c r="B8" s="187" t="s">
        <v>8</v>
      </c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253" t="s">
        <v>10</v>
      </c>
      <c r="AD8" s="187" t="s">
        <v>11</v>
      </c>
      <c r="AE8" s="236" t="s">
        <v>12</v>
      </c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8"/>
      <c r="AW8" s="236" t="s">
        <v>61</v>
      </c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8"/>
      <c r="BO8" s="236" t="s">
        <v>62</v>
      </c>
      <c r="BP8" s="237"/>
      <c r="BQ8" s="237"/>
      <c r="BR8" s="237"/>
      <c r="BS8" s="237"/>
      <c r="BT8" s="237"/>
      <c r="BU8" s="237"/>
      <c r="BV8" s="237"/>
      <c r="BW8" s="238"/>
      <c r="BX8" s="270" t="s">
        <v>63</v>
      </c>
      <c r="BY8" s="271"/>
      <c r="BZ8" s="271"/>
      <c r="CA8" s="271"/>
      <c r="CB8" s="271"/>
      <c r="CC8" s="271"/>
      <c r="CD8" s="271"/>
      <c r="CE8" s="271"/>
      <c r="CF8" s="272"/>
      <c r="CG8" s="220" t="s">
        <v>16</v>
      </c>
    </row>
    <row r="9" spans="1:85" ht="12.75" customHeight="1" x14ac:dyDescent="0.3">
      <c r="A9" s="252"/>
      <c r="B9" s="188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254"/>
      <c r="AD9" s="188"/>
      <c r="AE9" s="257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9"/>
      <c r="AW9" s="257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9"/>
      <c r="BO9" s="257"/>
      <c r="BP9" s="258"/>
      <c r="BQ9" s="258"/>
      <c r="BR9" s="258"/>
      <c r="BS9" s="258"/>
      <c r="BT9" s="258"/>
      <c r="BU9" s="258"/>
      <c r="BV9" s="258"/>
      <c r="BW9" s="259"/>
      <c r="BX9" s="273"/>
      <c r="BY9" s="274"/>
      <c r="BZ9" s="274"/>
      <c r="CA9" s="274"/>
      <c r="CB9" s="274"/>
      <c r="CC9" s="274"/>
      <c r="CD9" s="274"/>
      <c r="CE9" s="274"/>
      <c r="CF9" s="275"/>
      <c r="CG9" s="221"/>
    </row>
    <row r="10" spans="1:85" ht="12.75" customHeight="1" x14ac:dyDescent="0.3">
      <c r="A10" s="252"/>
      <c r="B10" s="188"/>
      <c r="C10" s="185" t="s">
        <v>17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5" t="s">
        <v>18</v>
      </c>
      <c r="X10" s="186"/>
      <c r="Y10" s="186"/>
      <c r="Z10" s="186"/>
      <c r="AA10" s="186"/>
      <c r="AB10" s="186"/>
      <c r="AC10" s="254"/>
      <c r="AD10" s="188"/>
      <c r="AE10" s="239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1"/>
      <c r="AW10" s="239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1"/>
      <c r="BO10" s="239"/>
      <c r="BP10" s="240"/>
      <c r="BQ10" s="240"/>
      <c r="BR10" s="240"/>
      <c r="BS10" s="240"/>
      <c r="BT10" s="240"/>
      <c r="BU10" s="240"/>
      <c r="BV10" s="240"/>
      <c r="BW10" s="241"/>
      <c r="BX10" s="276"/>
      <c r="BY10" s="277"/>
      <c r="BZ10" s="277"/>
      <c r="CA10" s="277"/>
      <c r="CB10" s="277"/>
      <c r="CC10" s="277"/>
      <c r="CD10" s="277"/>
      <c r="CE10" s="277"/>
      <c r="CF10" s="278"/>
      <c r="CG10" s="221"/>
    </row>
    <row r="11" spans="1:85" ht="36" customHeight="1" x14ac:dyDescent="0.3">
      <c r="A11" s="252"/>
      <c r="B11" s="188"/>
      <c r="C11" s="193" t="s">
        <v>20</v>
      </c>
      <c r="D11" s="194"/>
      <c r="E11" s="194"/>
      <c r="F11" s="185" t="s">
        <v>21</v>
      </c>
      <c r="G11" s="186"/>
      <c r="H11" s="186"/>
      <c r="I11" s="186"/>
      <c r="J11" s="185" t="s">
        <v>22</v>
      </c>
      <c r="K11" s="186"/>
      <c r="L11" s="186"/>
      <c r="M11" s="191" t="s">
        <v>23</v>
      </c>
      <c r="N11" s="192"/>
      <c r="O11" s="192"/>
      <c r="P11" s="192"/>
      <c r="Q11" s="185" t="s">
        <v>24</v>
      </c>
      <c r="R11" s="186"/>
      <c r="S11" s="186"/>
      <c r="T11" s="185" t="s">
        <v>25</v>
      </c>
      <c r="U11" s="186"/>
      <c r="V11" s="186"/>
      <c r="W11" s="185" t="s">
        <v>26</v>
      </c>
      <c r="X11" s="186"/>
      <c r="Y11" s="186"/>
      <c r="Z11" s="185" t="s">
        <v>27</v>
      </c>
      <c r="AA11" s="186"/>
      <c r="AB11" s="186"/>
      <c r="AC11" s="254"/>
      <c r="AD11" s="188"/>
      <c r="AE11" s="325" t="s">
        <v>118</v>
      </c>
      <c r="AF11" s="326"/>
      <c r="AG11" s="326"/>
      <c r="AH11" s="326"/>
      <c r="AI11" s="326"/>
      <c r="AJ11" s="327"/>
      <c r="AK11" s="236" t="s">
        <v>119</v>
      </c>
      <c r="AL11" s="237"/>
      <c r="AM11" s="238"/>
      <c r="AN11" s="236" t="s">
        <v>120</v>
      </c>
      <c r="AO11" s="237"/>
      <c r="AP11" s="238"/>
      <c r="AQ11" s="260" t="s">
        <v>64</v>
      </c>
      <c r="AR11" s="261"/>
      <c r="AS11" s="261"/>
      <c r="AT11" s="261"/>
      <c r="AU11" s="261"/>
      <c r="AV11" s="262"/>
      <c r="AW11" s="325" t="s">
        <v>118</v>
      </c>
      <c r="AX11" s="326"/>
      <c r="AY11" s="326"/>
      <c r="AZ11" s="326"/>
      <c r="BA11" s="326"/>
      <c r="BB11" s="327"/>
      <c r="BC11" s="236" t="s">
        <v>119</v>
      </c>
      <c r="BD11" s="237"/>
      <c r="BE11" s="238"/>
      <c r="BF11" s="236" t="s">
        <v>120</v>
      </c>
      <c r="BG11" s="237"/>
      <c r="BH11" s="238"/>
      <c r="BI11" s="260" t="s">
        <v>64</v>
      </c>
      <c r="BJ11" s="261"/>
      <c r="BK11" s="261"/>
      <c r="BL11" s="261"/>
      <c r="BM11" s="261"/>
      <c r="BN11" s="262"/>
      <c r="BO11" s="236" t="s">
        <v>123</v>
      </c>
      <c r="BP11" s="237"/>
      <c r="BQ11" s="238"/>
      <c r="BR11" s="236" t="s">
        <v>124</v>
      </c>
      <c r="BS11" s="237"/>
      <c r="BT11" s="238"/>
      <c r="BU11" s="236" t="s">
        <v>120</v>
      </c>
      <c r="BV11" s="237"/>
      <c r="BW11" s="238"/>
      <c r="BX11" s="236" t="s">
        <v>123</v>
      </c>
      <c r="BY11" s="237"/>
      <c r="BZ11" s="238"/>
      <c r="CA11" s="236" t="s">
        <v>124</v>
      </c>
      <c r="CB11" s="237"/>
      <c r="CC11" s="238"/>
      <c r="CD11" s="236" t="s">
        <v>120</v>
      </c>
      <c r="CE11" s="237"/>
      <c r="CF11" s="238"/>
      <c r="CG11" s="221"/>
    </row>
    <row r="12" spans="1:85" ht="16.8" customHeight="1" x14ac:dyDescent="0.3">
      <c r="A12" s="252"/>
      <c r="B12" s="188"/>
      <c r="C12" s="185" t="s">
        <v>32</v>
      </c>
      <c r="D12" s="185" t="s">
        <v>33</v>
      </c>
      <c r="E12" s="185" t="s">
        <v>34</v>
      </c>
      <c r="F12" s="185" t="s">
        <v>32</v>
      </c>
      <c r="G12" s="185" t="s">
        <v>33</v>
      </c>
      <c r="H12" s="185" t="s">
        <v>34</v>
      </c>
      <c r="I12" s="185" t="s">
        <v>35</v>
      </c>
      <c r="J12" s="185" t="s">
        <v>32</v>
      </c>
      <c r="K12" s="185" t="s">
        <v>36</v>
      </c>
      <c r="L12" s="185" t="s">
        <v>34</v>
      </c>
      <c r="M12" s="185" t="s">
        <v>32</v>
      </c>
      <c r="N12" s="185" t="s">
        <v>36</v>
      </c>
      <c r="O12" s="185" t="s">
        <v>34</v>
      </c>
      <c r="P12" s="185" t="s">
        <v>35</v>
      </c>
      <c r="Q12" s="185" t="s">
        <v>32</v>
      </c>
      <c r="R12" s="185" t="s">
        <v>36</v>
      </c>
      <c r="S12" s="185" t="s">
        <v>34</v>
      </c>
      <c r="T12" s="185" t="s">
        <v>32</v>
      </c>
      <c r="U12" s="185" t="s">
        <v>36</v>
      </c>
      <c r="V12" s="185" t="s">
        <v>34</v>
      </c>
      <c r="W12" s="185" t="s">
        <v>32</v>
      </c>
      <c r="X12" s="185" t="s">
        <v>33</v>
      </c>
      <c r="Y12" s="185" t="s">
        <v>34</v>
      </c>
      <c r="Z12" s="255" t="s">
        <v>32</v>
      </c>
      <c r="AA12" s="185" t="s">
        <v>36</v>
      </c>
      <c r="AB12" s="185" t="s">
        <v>34</v>
      </c>
      <c r="AC12" s="254"/>
      <c r="AD12" s="187" t="s">
        <v>65</v>
      </c>
      <c r="AE12" s="328"/>
      <c r="AF12" s="329"/>
      <c r="AG12" s="329"/>
      <c r="AH12" s="329"/>
      <c r="AI12" s="329"/>
      <c r="AJ12" s="330"/>
      <c r="AK12" s="239"/>
      <c r="AL12" s="240"/>
      <c r="AM12" s="241"/>
      <c r="AN12" s="239"/>
      <c r="AO12" s="240"/>
      <c r="AP12" s="241"/>
      <c r="AQ12" s="263" t="s">
        <v>121</v>
      </c>
      <c r="AR12" s="264"/>
      <c r="AS12" s="265"/>
      <c r="AT12" s="263" t="s">
        <v>122</v>
      </c>
      <c r="AU12" s="264"/>
      <c r="AV12" s="265"/>
      <c r="AW12" s="328"/>
      <c r="AX12" s="329"/>
      <c r="AY12" s="329"/>
      <c r="AZ12" s="329"/>
      <c r="BA12" s="329"/>
      <c r="BB12" s="330"/>
      <c r="BC12" s="239"/>
      <c r="BD12" s="240"/>
      <c r="BE12" s="241"/>
      <c r="BF12" s="239"/>
      <c r="BG12" s="240"/>
      <c r="BH12" s="241"/>
      <c r="BI12" s="263" t="s">
        <v>121</v>
      </c>
      <c r="BJ12" s="264"/>
      <c r="BK12" s="265"/>
      <c r="BL12" s="263" t="s">
        <v>122</v>
      </c>
      <c r="BM12" s="264"/>
      <c r="BN12" s="265"/>
      <c r="BO12" s="239"/>
      <c r="BP12" s="240"/>
      <c r="BQ12" s="241"/>
      <c r="BR12" s="239"/>
      <c r="BS12" s="240"/>
      <c r="BT12" s="241"/>
      <c r="BU12" s="239"/>
      <c r="BV12" s="240"/>
      <c r="BW12" s="241"/>
      <c r="BX12" s="239"/>
      <c r="BY12" s="240"/>
      <c r="BZ12" s="241"/>
      <c r="CA12" s="239"/>
      <c r="CB12" s="240"/>
      <c r="CC12" s="241"/>
      <c r="CD12" s="239"/>
      <c r="CE12" s="240"/>
      <c r="CF12" s="241"/>
      <c r="CG12" s="221"/>
    </row>
    <row r="13" spans="1:85" ht="49.2" customHeight="1" x14ac:dyDescent="0.3">
      <c r="A13" s="252"/>
      <c r="B13" s="188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256"/>
      <c r="AA13" s="186"/>
      <c r="AB13" s="186"/>
      <c r="AC13" s="254"/>
      <c r="AD13" s="188"/>
      <c r="AE13" s="220" t="s">
        <v>45</v>
      </c>
      <c r="AF13" s="220" t="s">
        <v>46</v>
      </c>
      <c r="AG13" s="315" t="s">
        <v>114</v>
      </c>
      <c r="AH13" s="315"/>
      <c r="AI13" s="315" t="s">
        <v>115</v>
      </c>
      <c r="AJ13" s="315"/>
      <c r="AK13" s="230" t="s">
        <v>39</v>
      </c>
      <c r="AL13" s="233" t="s">
        <v>114</v>
      </c>
      <c r="AM13" s="233" t="s">
        <v>115</v>
      </c>
      <c r="AN13" s="230" t="s">
        <v>39</v>
      </c>
      <c r="AO13" s="233" t="s">
        <v>114</v>
      </c>
      <c r="AP13" s="233" t="s">
        <v>115</v>
      </c>
      <c r="AQ13" s="230" t="s">
        <v>39</v>
      </c>
      <c r="AR13" s="233" t="s">
        <v>114</v>
      </c>
      <c r="AS13" s="233" t="s">
        <v>115</v>
      </c>
      <c r="AT13" s="230" t="s">
        <v>39</v>
      </c>
      <c r="AU13" s="233" t="s">
        <v>114</v>
      </c>
      <c r="AV13" s="233" t="s">
        <v>115</v>
      </c>
      <c r="AW13" s="220" t="s">
        <v>45</v>
      </c>
      <c r="AX13" s="220" t="s">
        <v>46</v>
      </c>
      <c r="AY13" s="315" t="s">
        <v>114</v>
      </c>
      <c r="AZ13" s="315"/>
      <c r="BA13" s="315" t="s">
        <v>115</v>
      </c>
      <c r="BB13" s="315"/>
      <c r="BC13" s="230" t="s">
        <v>39</v>
      </c>
      <c r="BD13" s="233" t="s">
        <v>114</v>
      </c>
      <c r="BE13" s="233" t="s">
        <v>115</v>
      </c>
      <c r="BF13" s="230" t="s">
        <v>39</v>
      </c>
      <c r="BG13" s="233" t="s">
        <v>114</v>
      </c>
      <c r="BH13" s="233" t="s">
        <v>115</v>
      </c>
      <c r="BI13" s="230" t="s">
        <v>39</v>
      </c>
      <c r="BJ13" s="233" t="s">
        <v>114</v>
      </c>
      <c r="BK13" s="233" t="s">
        <v>115</v>
      </c>
      <c r="BL13" s="230" t="s">
        <v>39</v>
      </c>
      <c r="BM13" s="233" t="s">
        <v>114</v>
      </c>
      <c r="BN13" s="233" t="s">
        <v>115</v>
      </c>
      <c r="BO13" s="230" t="s">
        <v>39</v>
      </c>
      <c r="BP13" s="233" t="s">
        <v>114</v>
      </c>
      <c r="BQ13" s="233" t="s">
        <v>115</v>
      </c>
      <c r="BR13" s="230" t="s">
        <v>39</v>
      </c>
      <c r="BS13" s="233" t="s">
        <v>114</v>
      </c>
      <c r="BT13" s="233" t="s">
        <v>115</v>
      </c>
      <c r="BU13" s="230" t="s">
        <v>39</v>
      </c>
      <c r="BV13" s="233" t="s">
        <v>114</v>
      </c>
      <c r="BW13" s="233" t="s">
        <v>115</v>
      </c>
      <c r="BX13" s="230" t="s">
        <v>39</v>
      </c>
      <c r="BY13" s="233" t="s">
        <v>114</v>
      </c>
      <c r="BZ13" s="233" t="s">
        <v>115</v>
      </c>
      <c r="CA13" s="230" t="s">
        <v>39</v>
      </c>
      <c r="CB13" s="233" t="s">
        <v>114</v>
      </c>
      <c r="CC13" s="233" t="s">
        <v>115</v>
      </c>
      <c r="CD13" s="230" t="s">
        <v>39</v>
      </c>
      <c r="CE13" s="233" t="s">
        <v>114</v>
      </c>
      <c r="CF13" s="233" t="s">
        <v>115</v>
      </c>
      <c r="CG13" s="221"/>
    </row>
    <row r="14" spans="1:85" ht="12.75" customHeight="1" x14ac:dyDescent="0.3">
      <c r="A14" s="252"/>
      <c r="B14" s="188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256"/>
      <c r="AA14" s="186"/>
      <c r="AB14" s="186"/>
      <c r="AC14" s="254"/>
      <c r="AD14" s="188"/>
      <c r="AE14" s="221"/>
      <c r="AF14" s="221"/>
      <c r="AG14" s="316" t="s">
        <v>116</v>
      </c>
      <c r="AH14" s="317" t="s">
        <v>117</v>
      </c>
      <c r="AI14" s="317" t="s">
        <v>116</v>
      </c>
      <c r="AJ14" s="318" t="s">
        <v>117</v>
      </c>
      <c r="AK14" s="231"/>
      <c r="AL14" s="234"/>
      <c r="AM14" s="234"/>
      <c r="AN14" s="231"/>
      <c r="AO14" s="234"/>
      <c r="AP14" s="234"/>
      <c r="AQ14" s="231"/>
      <c r="AR14" s="234"/>
      <c r="AS14" s="234"/>
      <c r="AT14" s="231"/>
      <c r="AU14" s="234"/>
      <c r="AV14" s="234"/>
      <c r="AW14" s="221"/>
      <c r="AX14" s="221"/>
      <c r="AY14" s="316" t="s">
        <v>116</v>
      </c>
      <c r="AZ14" s="317" t="s">
        <v>117</v>
      </c>
      <c r="BA14" s="317" t="s">
        <v>116</v>
      </c>
      <c r="BB14" s="318" t="s">
        <v>117</v>
      </c>
      <c r="BC14" s="231"/>
      <c r="BD14" s="234"/>
      <c r="BE14" s="234"/>
      <c r="BF14" s="231"/>
      <c r="BG14" s="234"/>
      <c r="BH14" s="234"/>
      <c r="BI14" s="231"/>
      <c r="BJ14" s="234"/>
      <c r="BK14" s="234"/>
      <c r="BL14" s="231"/>
      <c r="BM14" s="234"/>
      <c r="BN14" s="234"/>
      <c r="BO14" s="231"/>
      <c r="BP14" s="234"/>
      <c r="BQ14" s="234"/>
      <c r="BR14" s="231"/>
      <c r="BS14" s="234"/>
      <c r="BT14" s="234"/>
      <c r="BU14" s="231"/>
      <c r="BV14" s="234"/>
      <c r="BW14" s="234"/>
      <c r="BX14" s="231"/>
      <c r="BY14" s="234"/>
      <c r="BZ14" s="234"/>
      <c r="CA14" s="231"/>
      <c r="CB14" s="234"/>
      <c r="CC14" s="234"/>
      <c r="CD14" s="231"/>
      <c r="CE14" s="234"/>
      <c r="CF14" s="234"/>
      <c r="CG14" s="221"/>
    </row>
    <row r="15" spans="1:85" ht="12.75" customHeight="1" x14ac:dyDescent="0.3">
      <c r="A15" s="252"/>
      <c r="B15" s="188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256"/>
      <c r="AA15" s="186"/>
      <c r="AB15" s="186"/>
      <c r="AC15" s="254"/>
      <c r="AD15" s="188"/>
      <c r="AE15" s="221"/>
      <c r="AF15" s="221"/>
      <c r="AG15" s="319"/>
      <c r="AH15" s="320"/>
      <c r="AI15" s="320"/>
      <c r="AJ15" s="321"/>
      <c r="AK15" s="231"/>
      <c r="AL15" s="234"/>
      <c r="AM15" s="234"/>
      <c r="AN15" s="231"/>
      <c r="AO15" s="234"/>
      <c r="AP15" s="234"/>
      <c r="AQ15" s="231"/>
      <c r="AR15" s="234"/>
      <c r="AS15" s="234"/>
      <c r="AT15" s="231"/>
      <c r="AU15" s="234"/>
      <c r="AV15" s="234"/>
      <c r="AW15" s="221"/>
      <c r="AX15" s="221"/>
      <c r="AY15" s="319"/>
      <c r="AZ15" s="320"/>
      <c r="BA15" s="320"/>
      <c r="BB15" s="321"/>
      <c r="BC15" s="231"/>
      <c r="BD15" s="234"/>
      <c r="BE15" s="234"/>
      <c r="BF15" s="231"/>
      <c r="BG15" s="234"/>
      <c r="BH15" s="234"/>
      <c r="BI15" s="231"/>
      <c r="BJ15" s="234"/>
      <c r="BK15" s="234"/>
      <c r="BL15" s="231"/>
      <c r="BM15" s="234"/>
      <c r="BN15" s="234"/>
      <c r="BO15" s="231"/>
      <c r="BP15" s="234"/>
      <c r="BQ15" s="234"/>
      <c r="BR15" s="231"/>
      <c r="BS15" s="234"/>
      <c r="BT15" s="234"/>
      <c r="BU15" s="231"/>
      <c r="BV15" s="234"/>
      <c r="BW15" s="234"/>
      <c r="BX15" s="231"/>
      <c r="BY15" s="234"/>
      <c r="BZ15" s="234"/>
      <c r="CA15" s="231"/>
      <c r="CB15" s="234"/>
      <c r="CC15" s="234"/>
      <c r="CD15" s="231"/>
      <c r="CE15" s="234"/>
      <c r="CF15" s="234"/>
      <c r="CG15" s="221"/>
    </row>
    <row r="16" spans="1:85" ht="12.75" customHeight="1" x14ac:dyDescent="0.3">
      <c r="A16" s="252"/>
      <c r="B16" s="188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256"/>
      <c r="AA16" s="186"/>
      <c r="AB16" s="186"/>
      <c r="AC16" s="254"/>
      <c r="AD16" s="188"/>
      <c r="AE16" s="221"/>
      <c r="AF16" s="221"/>
      <c r="AG16" s="319"/>
      <c r="AH16" s="320"/>
      <c r="AI16" s="320"/>
      <c r="AJ16" s="321"/>
      <c r="AK16" s="231"/>
      <c r="AL16" s="234"/>
      <c r="AM16" s="234"/>
      <c r="AN16" s="231"/>
      <c r="AO16" s="234"/>
      <c r="AP16" s="234"/>
      <c r="AQ16" s="231"/>
      <c r="AR16" s="234"/>
      <c r="AS16" s="234"/>
      <c r="AT16" s="231"/>
      <c r="AU16" s="234"/>
      <c r="AV16" s="234"/>
      <c r="AW16" s="221"/>
      <c r="AX16" s="221"/>
      <c r="AY16" s="319"/>
      <c r="AZ16" s="320"/>
      <c r="BA16" s="320"/>
      <c r="BB16" s="321"/>
      <c r="BC16" s="231"/>
      <c r="BD16" s="234"/>
      <c r="BE16" s="234"/>
      <c r="BF16" s="231"/>
      <c r="BG16" s="234"/>
      <c r="BH16" s="234"/>
      <c r="BI16" s="231"/>
      <c r="BJ16" s="234"/>
      <c r="BK16" s="234"/>
      <c r="BL16" s="231"/>
      <c r="BM16" s="234"/>
      <c r="BN16" s="234"/>
      <c r="BO16" s="231"/>
      <c r="BP16" s="234"/>
      <c r="BQ16" s="234"/>
      <c r="BR16" s="231"/>
      <c r="BS16" s="234"/>
      <c r="BT16" s="234"/>
      <c r="BU16" s="231"/>
      <c r="BV16" s="234"/>
      <c r="BW16" s="234"/>
      <c r="BX16" s="231"/>
      <c r="BY16" s="234"/>
      <c r="BZ16" s="234"/>
      <c r="CA16" s="231"/>
      <c r="CB16" s="234"/>
      <c r="CC16" s="234"/>
      <c r="CD16" s="231"/>
      <c r="CE16" s="234"/>
      <c r="CF16" s="234"/>
      <c r="CG16" s="221"/>
    </row>
    <row r="17" spans="1:85" ht="12.75" customHeight="1" x14ac:dyDescent="0.3">
      <c r="A17" s="252"/>
      <c r="B17" s="188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256"/>
      <c r="AA17" s="186"/>
      <c r="AB17" s="186"/>
      <c r="AC17" s="254"/>
      <c r="AD17" s="188"/>
      <c r="AE17" s="221"/>
      <c r="AF17" s="221"/>
      <c r="AG17" s="322"/>
      <c r="AH17" s="323"/>
      <c r="AI17" s="323"/>
      <c r="AJ17" s="324"/>
      <c r="AK17" s="232"/>
      <c r="AL17" s="235"/>
      <c r="AM17" s="235"/>
      <c r="AN17" s="232"/>
      <c r="AO17" s="235"/>
      <c r="AP17" s="235"/>
      <c r="AQ17" s="232"/>
      <c r="AR17" s="235"/>
      <c r="AS17" s="235"/>
      <c r="AT17" s="232"/>
      <c r="AU17" s="235"/>
      <c r="AV17" s="235"/>
      <c r="AW17" s="221"/>
      <c r="AX17" s="221"/>
      <c r="AY17" s="322"/>
      <c r="AZ17" s="323"/>
      <c r="BA17" s="323"/>
      <c r="BB17" s="324"/>
      <c r="BC17" s="232"/>
      <c r="BD17" s="235"/>
      <c r="BE17" s="235"/>
      <c r="BF17" s="232"/>
      <c r="BG17" s="235"/>
      <c r="BH17" s="235"/>
      <c r="BI17" s="232"/>
      <c r="BJ17" s="235"/>
      <c r="BK17" s="235"/>
      <c r="BL17" s="232"/>
      <c r="BM17" s="235"/>
      <c r="BN17" s="235"/>
      <c r="BO17" s="232"/>
      <c r="BP17" s="235"/>
      <c r="BQ17" s="235"/>
      <c r="BR17" s="232"/>
      <c r="BS17" s="235"/>
      <c r="BT17" s="235"/>
      <c r="BU17" s="232"/>
      <c r="BV17" s="235"/>
      <c r="BW17" s="235"/>
      <c r="BX17" s="232"/>
      <c r="BY17" s="235"/>
      <c r="BZ17" s="235"/>
      <c r="CA17" s="232"/>
      <c r="CB17" s="235"/>
      <c r="CC17" s="235"/>
      <c r="CD17" s="232"/>
      <c r="CE17" s="235"/>
      <c r="CF17" s="235"/>
      <c r="CG17" s="221"/>
    </row>
    <row r="18" spans="1:85" ht="12.75" customHeight="1" x14ac:dyDescent="0.3">
      <c r="A18" s="44" t="s">
        <v>47</v>
      </c>
      <c r="B18" s="44" t="s">
        <v>48</v>
      </c>
      <c r="C18" s="44" t="s">
        <v>81</v>
      </c>
      <c r="D18" s="44" t="s">
        <v>125</v>
      </c>
      <c r="E18" s="44" t="s">
        <v>79</v>
      </c>
      <c r="F18" s="44" t="s">
        <v>75</v>
      </c>
      <c r="G18" s="44" t="s">
        <v>126</v>
      </c>
      <c r="H18" s="44" t="s">
        <v>127</v>
      </c>
      <c r="I18" s="44" t="s">
        <v>128</v>
      </c>
      <c r="J18" s="44" t="s">
        <v>129</v>
      </c>
      <c r="K18" s="44" t="s">
        <v>77</v>
      </c>
      <c r="L18" s="44" t="s">
        <v>130</v>
      </c>
      <c r="M18" s="44" t="s">
        <v>131</v>
      </c>
      <c r="N18" s="44" t="s">
        <v>132</v>
      </c>
      <c r="O18" s="44" t="s">
        <v>133</v>
      </c>
      <c r="P18" s="44" t="s">
        <v>134</v>
      </c>
      <c r="Q18" s="44" t="s">
        <v>135</v>
      </c>
      <c r="R18" s="44" t="s">
        <v>83</v>
      </c>
      <c r="S18" s="44" t="s">
        <v>92</v>
      </c>
      <c r="T18" s="44" t="s">
        <v>136</v>
      </c>
      <c r="U18" s="44" t="s">
        <v>137</v>
      </c>
      <c r="V18" s="44" t="s">
        <v>138</v>
      </c>
      <c r="W18" s="44" t="s">
        <v>139</v>
      </c>
      <c r="X18" s="44" t="s">
        <v>140</v>
      </c>
      <c r="Y18" s="44" t="s">
        <v>141</v>
      </c>
      <c r="Z18" s="44" t="s">
        <v>142</v>
      </c>
      <c r="AA18" s="44" t="s">
        <v>143</v>
      </c>
      <c r="AB18" s="44" t="s">
        <v>144</v>
      </c>
      <c r="AC18" s="83" t="s">
        <v>145</v>
      </c>
      <c r="AD18" s="44" t="s">
        <v>146</v>
      </c>
      <c r="AE18" s="44" t="s">
        <v>147</v>
      </c>
      <c r="AF18" s="44" t="s">
        <v>148</v>
      </c>
      <c r="AG18" s="44" t="s">
        <v>149</v>
      </c>
      <c r="AH18" s="44" t="s">
        <v>150</v>
      </c>
      <c r="AI18" s="44" t="s">
        <v>151</v>
      </c>
      <c r="AJ18" s="44" t="s">
        <v>152</v>
      </c>
      <c r="AK18" s="44" t="s">
        <v>153</v>
      </c>
      <c r="AL18" s="44" t="s">
        <v>154</v>
      </c>
      <c r="AM18" s="44" t="s">
        <v>155</v>
      </c>
      <c r="AN18" s="44" t="s">
        <v>156</v>
      </c>
      <c r="AO18" s="44" t="s">
        <v>157</v>
      </c>
      <c r="AP18" s="44" t="s">
        <v>158</v>
      </c>
      <c r="AQ18" s="44" t="s">
        <v>159</v>
      </c>
      <c r="AR18" s="44" t="s">
        <v>160</v>
      </c>
      <c r="AS18" s="44" t="s">
        <v>161</v>
      </c>
      <c r="AT18" s="44" t="s">
        <v>162</v>
      </c>
      <c r="AU18" s="44" t="s">
        <v>163</v>
      </c>
      <c r="AV18" s="44" t="s">
        <v>164</v>
      </c>
      <c r="AW18" s="44" t="s">
        <v>165</v>
      </c>
      <c r="AX18" s="44" t="s">
        <v>166</v>
      </c>
      <c r="AY18" s="44" t="s">
        <v>167</v>
      </c>
      <c r="AZ18" s="44" t="s">
        <v>168</v>
      </c>
      <c r="BA18" s="44" t="s">
        <v>169</v>
      </c>
      <c r="BB18" s="44" t="s">
        <v>170</v>
      </c>
      <c r="BC18" s="44" t="s">
        <v>171</v>
      </c>
      <c r="BD18" s="44" t="s">
        <v>172</v>
      </c>
      <c r="BE18" s="44" t="s">
        <v>173</v>
      </c>
      <c r="BF18" s="44" t="s">
        <v>174</v>
      </c>
      <c r="BG18" s="44" t="s">
        <v>175</v>
      </c>
      <c r="BH18" s="44" t="s">
        <v>176</v>
      </c>
      <c r="BI18" s="44" t="s">
        <v>177</v>
      </c>
      <c r="BJ18" s="44" t="s">
        <v>178</v>
      </c>
      <c r="BK18" s="44" t="s">
        <v>179</v>
      </c>
      <c r="BL18" s="44" t="s">
        <v>180</v>
      </c>
      <c r="BM18" s="44" t="s">
        <v>181</v>
      </c>
      <c r="BN18" s="44" t="s">
        <v>182</v>
      </c>
      <c r="BO18" s="44" t="s">
        <v>183</v>
      </c>
      <c r="BP18" s="44" t="s">
        <v>184</v>
      </c>
      <c r="BQ18" s="44" t="s">
        <v>185</v>
      </c>
      <c r="BR18" s="44" t="s">
        <v>186</v>
      </c>
      <c r="BS18" s="44" t="s">
        <v>187</v>
      </c>
      <c r="BT18" s="44" t="s">
        <v>188</v>
      </c>
      <c r="BU18" s="44" t="s">
        <v>189</v>
      </c>
      <c r="BV18" s="44" t="s">
        <v>190</v>
      </c>
      <c r="BW18" s="44" t="s">
        <v>191</v>
      </c>
      <c r="BX18" s="44" t="s">
        <v>192</v>
      </c>
      <c r="BY18" s="44" t="s">
        <v>193</v>
      </c>
      <c r="BZ18" s="44" t="s">
        <v>194</v>
      </c>
      <c r="CA18" s="44" t="s">
        <v>195</v>
      </c>
      <c r="CB18" s="44" t="s">
        <v>196</v>
      </c>
      <c r="CC18" s="44" t="s">
        <v>197</v>
      </c>
      <c r="CD18" s="44" t="s">
        <v>198</v>
      </c>
      <c r="CE18" s="44" t="s">
        <v>199</v>
      </c>
      <c r="CF18" s="44" t="s">
        <v>200</v>
      </c>
      <c r="CG18" s="44" t="s">
        <v>201</v>
      </c>
    </row>
    <row r="19" spans="1:85" ht="39.75" customHeight="1" x14ac:dyDescent="0.3">
      <c r="A19" s="45" t="s">
        <v>300</v>
      </c>
      <c r="B19" s="46" t="s">
        <v>301</v>
      </c>
      <c r="C19" s="47" t="s">
        <v>66</v>
      </c>
      <c r="D19" s="47" t="s">
        <v>66</v>
      </c>
      <c r="E19" s="47" t="s">
        <v>66</v>
      </c>
      <c r="F19" s="47" t="s">
        <v>66</v>
      </c>
      <c r="G19" s="47" t="s">
        <v>66</v>
      </c>
      <c r="H19" s="47" t="s">
        <v>66</v>
      </c>
      <c r="I19" s="47" t="s">
        <v>66</v>
      </c>
      <c r="J19" s="47" t="s">
        <v>66</v>
      </c>
      <c r="K19" s="47" t="s">
        <v>66</v>
      </c>
      <c r="L19" s="47" t="s">
        <v>66</v>
      </c>
      <c r="M19" s="47" t="s">
        <v>66</v>
      </c>
      <c r="N19" s="47" t="s">
        <v>66</v>
      </c>
      <c r="O19" s="47" t="s">
        <v>66</v>
      </c>
      <c r="P19" s="47" t="s">
        <v>66</v>
      </c>
      <c r="Q19" s="47" t="s">
        <v>66</v>
      </c>
      <c r="R19" s="47" t="s">
        <v>66</v>
      </c>
      <c r="S19" s="47" t="s">
        <v>66</v>
      </c>
      <c r="T19" s="47" t="s">
        <v>66</v>
      </c>
      <c r="U19" s="47" t="s">
        <v>66</v>
      </c>
      <c r="V19" s="47" t="s">
        <v>66</v>
      </c>
      <c r="W19" s="47" t="s">
        <v>66</v>
      </c>
      <c r="X19" s="47" t="s">
        <v>66</v>
      </c>
      <c r="Y19" s="47" t="s">
        <v>66</v>
      </c>
      <c r="Z19" s="73" t="s">
        <v>66</v>
      </c>
      <c r="AA19" s="47" t="s">
        <v>66</v>
      </c>
      <c r="AB19" s="47" t="s">
        <v>66</v>
      </c>
      <c r="AC19" s="84" t="s">
        <v>66</v>
      </c>
      <c r="AD19" s="47" t="s">
        <v>66</v>
      </c>
      <c r="AE19" s="48">
        <f t="shared" ref="AE19:BJ19" si="0">AE20+AE42+AE59+AE64</f>
        <v>199369.8</v>
      </c>
      <c r="AF19" s="48">
        <f t="shared" si="0"/>
        <v>153296</v>
      </c>
      <c r="AG19" s="48">
        <f t="shared" si="0"/>
        <v>233.7</v>
      </c>
      <c r="AH19" s="48">
        <f t="shared" si="0"/>
        <v>233.1</v>
      </c>
      <c r="AI19" s="48">
        <f t="shared" si="0"/>
        <v>69367.100000000006</v>
      </c>
      <c r="AJ19" s="48">
        <f t="shared" si="0"/>
        <v>49428.299999999996</v>
      </c>
      <c r="AK19" s="48">
        <f t="shared" si="0"/>
        <v>147143.19999999998</v>
      </c>
      <c r="AL19" s="48">
        <f t="shared" si="0"/>
        <v>10054.4</v>
      </c>
      <c r="AM19" s="48">
        <f t="shared" si="0"/>
        <v>24355.600000000002</v>
      </c>
      <c r="AN19" s="48">
        <f t="shared" si="0"/>
        <v>104769.20000000001</v>
      </c>
      <c r="AO19" s="48">
        <f t="shared" si="0"/>
        <v>0</v>
      </c>
      <c r="AP19" s="48">
        <f t="shared" si="0"/>
        <v>24295.5</v>
      </c>
      <c r="AQ19" s="48">
        <f t="shared" si="0"/>
        <v>80637.300000000017</v>
      </c>
      <c r="AR19" s="48">
        <f t="shared" si="0"/>
        <v>0</v>
      </c>
      <c r="AS19" s="48">
        <f t="shared" si="0"/>
        <v>511.1</v>
      </c>
      <c r="AT19" s="48">
        <f t="shared" si="0"/>
        <v>80126.200000000012</v>
      </c>
      <c r="AU19" s="48">
        <f t="shared" si="0"/>
        <v>0</v>
      </c>
      <c r="AV19" s="48">
        <f t="shared" si="0"/>
        <v>0</v>
      </c>
      <c r="AW19" s="48">
        <f t="shared" si="0"/>
        <v>95993.400000000009</v>
      </c>
      <c r="AX19" s="48">
        <f t="shared" si="0"/>
        <v>76029.5</v>
      </c>
      <c r="AY19" s="48">
        <f t="shared" si="0"/>
        <v>233.7</v>
      </c>
      <c r="AZ19" s="48">
        <f t="shared" si="0"/>
        <v>233.1</v>
      </c>
      <c r="BA19" s="48">
        <f t="shared" si="0"/>
        <v>6943.8</v>
      </c>
      <c r="BB19" s="48">
        <f>BB20+BB42+BB59+BB64</f>
        <v>5698.7000000000007</v>
      </c>
      <c r="BC19" s="48">
        <f t="shared" si="0"/>
        <v>126174.59999999999</v>
      </c>
      <c r="BD19" s="48">
        <f t="shared" si="0"/>
        <v>10054.4</v>
      </c>
      <c r="BE19" s="48">
        <f t="shared" si="0"/>
        <v>14862.000000000002</v>
      </c>
      <c r="BF19" s="48">
        <f t="shared" si="0"/>
        <v>104769.20000000001</v>
      </c>
      <c r="BG19" s="48">
        <f t="shared" si="0"/>
        <v>0</v>
      </c>
      <c r="BH19" s="48">
        <f t="shared" si="0"/>
        <v>24295.5</v>
      </c>
      <c r="BI19" s="48">
        <f t="shared" si="0"/>
        <v>80637.300000000017</v>
      </c>
      <c r="BJ19" s="48">
        <f t="shared" si="0"/>
        <v>0</v>
      </c>
      <c r="BK19" s="48">
        <f t="shared" ref="BK19:BQ19" si="1">BK20+BK42+BK59+BK64</f>
        <v>511.1</v>
      </c>
      <c r="BL19" s="48">
        <f t="shared" si="1"/>
        <v>80126.200000000012</v>
      </c>
      <c r="BM19" s="48">
        <f t="shared" si="1"/>
        <v>0</v>
      </c>
      <c r="BN19" s="48">
        <f t="shared" si="1"/>
        <v>0</v>
      </c>
      <c r="BO19" s="48">
        <f t="shared" si="1"/>
        <v>153296</v>
      </c>
      <c r="BP19" s="48">
        <f t="shared" si="1"/>
        <v>233.1</v>
      </c>
      <c r="BQ19" s="48">
        <f t="shared" si="1"/>
        <v>49428.299999999996</v>
      </c>
      <c r="BR19" s="48">
        <f t="shared" ref="BR19" si="2">BR20+BR42+BR59+BR64</f>
        <v>147143.19999999998</v>
      </c>
      <c r="BS19" s="48">
        <f t="shared" ref="BS19" si="3">BS20+BS42+BS59+BS64</f>
        <v>10054.4</v>
      </c>
      <c r="BT19" s="48">
        <f t="shared" ref="BT19" si="4">BT20+BT42+BT59+BT64</f>
        <v>24355.600000000002</v>
      </c>
      <c r="BU19" s="48">
        <f t="shared" ref="BU19" si="5">BU20+BU42+BU59+BU64</f>
        <v>104769.20000000001</v>
      </c>
      <c r="BV19" s="48">
        <f t="shared" ref="BV19" si="6">BV20+BV42+BV59+BV64</f>
        <v>0</v>
      </c>
      <c r="BW19" s="48">
        <f t="shared" ref="BW19:BY19" si="7">BW20+BW42+BW59+BW64</f>
        <v>24295.5</v>
      </c>
      <c r="BX19" s="48">
        <f t="shared" si="7"/>
        <v>76029.5</v>
      </c>
      <c r="BY19" s="48">
        <f t="shared" si="7"/>
        <v>233.1</v>
      </c>
      <c r="BZ19" s="48">
        <f>BZ20+BZ42+BZ59+BZ64</f>
        <v>5698.7000000000007</v>
      </c>
      <c r="CA19" s="48">
        <f t="shared" ref="CA19" si="8">CA20+CA42+CA59+CA64</f>
        <v>126174.59999999999</v>
      </c>
      <c r="CB19" s="48">
        <f t="shared" ref="CB19" si="9">CB20+CB42+CB59+CB64</f>
        <v>10054.4</v>
      </c>
      <c r="CC19" s="48">
        <f t="shared" ref="CC19" si="10">CC20+CC42+CC59+CC64</f>
        <v>14862.000000000002</v>
      </c>
      <c r="CD19" s="48">
        <f t="shared" ref="CD19" si="11">CD20+CD42+CD59+CD64</f>
        <v>104769.20000000001</v>
      </c>
      <c r="CE19" s="48">
        <f t="shared" ref="CE19" si="12">CE20+CE42+CE59+CE64</f>
        <v>0</v>
      </c>
      <c r="CF19" s="48">
        <f t="shared" ref="CF19" si="13">CF20+CF42+CF59+CF64</f>
        <v>24295.5</v>
      </c>
      <c r="CG19" s="49"/>
    </row>
    <row r="20" spans="1:85" ht="47.25" customHeight="1" x14ac:dyDescent="0.3">
      <c r="A20" s="45" t="s">
        <v>67</v>
      </c>
      <c r="B20" s="46" t="s">
        <v>302</v>
      </c>
      <c r="C20" s="47" t="s">
        <v>66</v>
      </c>
      <c r="D20" s="47" t="s">
        <v>66</v>
      </c>
      <c r="E20" s="47" t="s">
        <v>66</v>
      </c>
      <c r="F20" s="47" t="s">
        <v>66</v>
      </c>
      <c r="G20" s="47" t="s">
        <v>66</v>
      </c>
      <c r="H20" s="47" t="s">
        <v>66</v>
      </c>
      <c r="I20" s="47" t="s">
        <v>66</v>
      </c>
      <c r="J20" s="47" t="s">
        <v>66</v>
      </c>
      <c r="K20" s="47" t="s">
        <v>66</v>
      </c>
      <c r="L20" s="47" t="s">
        <v>66</v>
      </c>
      <c r="M20" s="47" t="s">
        <v>66</v>
      </c>
      <c r="N20" s="47" t="s">
        <v>66</v>
      </c>
      <c r="O20" s="47" t="s">
        <v>66</v>
      </c>
      <c r="P20" s="47" t="s">
        <v>66</v>
      </c>
      <c r="Q20" s="47" t="s">
        <v>66</v>
      </c>
      <c r="R20" s="47" t="s">
        <v>66</v>
      </c>
      <c r="S20" s="47" t="s">
        <v>66</v>
      </c>
      <c r="T20" s="47" t="s">
        <v>66</v>
      </c>
      <c r="U20" s="47" t="s">
        <v>66</v>
      </c>
      <c r="V20" s="47" t="s">
        <v>66</v>
      </c>
      <c r="W20" s="47" t="s">
        <v>66</v>
      </c>
      <c r="X20" s="47" t="s">
        <v>66</v>
      </c>
      <c r="Y20" s="47" t="s">
        <v>66</v>
      </c>
      <c r="Z20" s="73" t="s">
        <v>66</v>
      </c>
      <c r="AA20" s="47" t="s">
        <v>66</v>
      </c>
      <c r="AB20" s="47" t="s">
        <v>66</v>
      </c>
      <c r="AC20" s="84" t="s">
        <v>66</v>
      </c>
      <c r="AD20" s="47" t="s">
        <v>66</v>
      </c>
      <c r="AE20" s="48">
        <f t="shared" ref="AE20:BJ20" si="14">AE21+AE32</f>
        <v>179980.90000000002</v>
      </c>
      <c r="AF20" s="48">
        <f t="shared" si="14"/>
        <v>134583.5</v>
      </c>
      <c r="AG20" s="48">
        <f t="shared" si="14"/>
        <v>0</v>
      </c>
      <c r="AH20" s="48">
        <f t="shared" si="14"/>
        <v>0</v>
      </c>
      <c r="AI20" s="48">
        <f t="shared" si="14"/>
        <v>68856</v>
      </c>
      <c r="AJ20" s="48">
        <f t="shared" si="14"/>
        <v>48917.2</v>
      </c>
      <c r="AK20" s="48">
        <f t="shared" si="14"/>
        <v>80951.5</v>
      </c>
      <c r="AL20" s="48">
        <f t="shared" si="14"/>
        <v>9800</v>
      </c>
      <c r="AM20" s="48">
        <f t="shared" si="14"/>
        <v>21549.200000000004</v>
      </c>
      <c r="AN20" s="48">
        <f t="shared" si="14"/>
        <v>65870.3</v>
      </c>
      <c r="AO20" s="48">
        <f t="shared" si="14"/>
        <v>0</v>
      </c>
      <c r="AP20" s="48">
        <f t="shared" si="14"/>
        <v>23784.400000000001</v>
      </c>
      <c r="AQ20" s="48">
        <f t="shared" si="14"/>
        <v>40677.800000000003</v>
      </c>
      <c r="AR20" s="48">
        <f t="shared" si="14"/>
        <v>0</v>
      </c>
      <c r="AS20" s="48">
        <f t="shared" si="14"/>
        <v>0</v>
      </c>
      <c r="AT20" s="48">
        <f t="shared" si="14"/>
        <v>40677.800000000003</v>
      </c>
      <c r="AU20" s="48">
        <f t="shared" si="14"/>
        <v>0</v>
      </c>
      <c r="AV20" s="48">
        <f t="shared" si="14"/>
        <v>0</v>
      </c>
      <c r="AW20" s="48">
        <f t="shared" si="14"/>
        <v>76604.5</v>
      </c>
      <c r="AX20" s="48">
        <f t="shared" si="14"/>
        <v>57317</v>
      </c>
      <c r="AY20" s="48">
        <f t="shared" si="14"/>
        <v>0</v>
      </c>
      <c r="AZ20" s="48">
        <f t="shared" si="14"/>
        <v>0</v>
      </c>
      <c r="BA20" s="48">
        <f t="shared" si="14"/>
        <v>6432.7</v>
      </c>
      <c r="BB20" s="48">
        <f>BB21+BB32</f>
        <v>5187.6000000000004</v>
      </c>
      <c r="BC20" s="48">
        <f t="shared" si="14"/>
        <v>71457.899999999994</v>
      </c>
      <c r="BD20" s="48">
        <f t="shared" si="14"/>
        <v>9800</v>
      </c>
      <c r="BE20" s="48">
        <f t="shared" si="14"/>
        <v>12055.600000000002</v>
      </c>
      <c r="BF20" s="48">
        <f t="shared" si="14"/>
        <v>65870.3</v>
      </c>
      <c r="BG20" s="48">
        <f t="shared" si="14"/>
        <v>0</v>
      </c>
      <c r="BH20" s="48">
        <f t="shared" si="14"/>
        <v>23784.400000000001</v>
      </c>
      <c r="BI20" s="48">
        <f t="shared" si="14"/>
        <v>40677.800000000003</v>
      </c>
      <c r="BJ20" s="48">
        <f t="shared" si="14"/>
        <v>0</v>
      </c>
      <c r="BK20" s="48">
        <f t="shared" ref="BK20:BQ20" si="15">BK21+BK32</f>
        <v>0</v>
      </c>
      <c r="BL20" s="48">
        <f t="shared" si="15"/>
        <v>40677.800000000003</v>
      </c>
      <c r="BM20" s="48">
        <f t="shared" si="15"/>
        <v>0</v>
      </c>
      <c r="BN20" s="48">
        <f t="shared" si="15"/>
        <v>0</v>
      </c>
      <c r="BO20" s="48">
        <f t="shared" si="15"/>
        <v>134583.5</v>
      </c>
      <c r="BP20" s="48">
        <f t="shared" si="15"/>
        <v>0</v>
      </c>
      <c r="BQ20" s="48">
        <f t="shared" si="15"/>
        <v>48917.2</v>
      </c>
      <c r="BR20" s="48">
        <f t="shared" ref="BR20" si="16">BR21+BR32</f>
        <v>80951.5</v>
      </c>
      <c r="BS20" s="48">
        <f t="shared" ref="BS20" si="17">BS21+BS32</f>
        <v>9800</v>
      </c>
      <c r="BT20" s="48">
        <f t="shared" ref="BT20" si="18">BT21+BT32</f>
        <v>21549.200000000004</v>
      </c>
      <c r="BU20" s="48">
        <f t="shared" ref="BU20" si="19">BU21+BU32</f>
        <v>65870.3</v>
      </c>
      <c r="BV20" s="48">
        <f t="shared" ref="BV20" si="20">BV21+BV32</f>
        <v>0</v>
      </c>
      <c r="BW20" s="48">
        <f t="shared" ref="BW20:BY20" si="21">BW21+BW32</f>
        <v>23784.400000000001</v>
      </c>
      <c r="BX20" s="48">
        <f t="shared" si="21"/>
        <v>57317</v>
      </c>
      <c r="BY20" s="48">
        <f t="shared" si="21"/>
        <v>0</v>
      </c>
      <c r="BZ20" s="48">
        <f>BZ21+BZ32</f>
        <v>5187.6000000000004</v>
      </c>
      <c r="CA20" s="48">
        <f t="shared" ref="CA20" si="22">CA21+CA32</f>
        <v>71457.899999999994</v>
      </c>
      <c r="CB20" s="48">
        <f t="shared" ref="CB20" si="23">CB21+CB32</f>
        <v>9800</v>
      </c>
      <c r="CC20" s="48">
        <f t="shared" ref="CC20" si="24">CC21+CC32</f>
        <v>12055.600000000002</v>
      </c>
      <c r="CD20" s="48">
        <f t="shared" ref="CD20" si="25">CD21+CD32</f>
        <v>65870.3</v>
      </c>
      <c r="CE20" s="48">
        <f t="shared" ref="CE20" si="26">CE21+CE32</f>
        <v>0</v>
      </c>
      <c r="CF20" s="48">
        <f t="shared" ref="CF20" si="27">CF21+CF32</f>
        <v>23784.400000000001</v>
      </c>
      <c r="CG20" s="49"/>
    </row>
    <row r="21" spans="1:85" ht="51" customHeight="1" x14ac:dyDescent="0.3">
      <c r="A21" s="45" t="s">
        <v>68</v>
      </c>
      <c r="B21" s="46" t="s">
        <v>303</v>
      </c>
      <c r="C21" s="47" t="s">
        <v>66</v>
      </c>
      <c r="D21" s="47" t="s">
        <v>66</v>
      </c>
      <c r="E21" s="47" t="s">
        <v>66</v>
      </c>
      <c r="F21" s="47" t="s">
        <v>66</v>
      </c>
      <c r="G21" s="47" t="s">
        <v>66</v>
      </c>
      <c r="H21" s="47" t="s">
        <v>66</v>
      </c>
      <c r="I21" s="47" t="s">
        <v>66</v>
      </c>
      <c r="J21" s="47" t="s">
        <v>66</v>
      </c>
      <c r="K21" s="47" t="s">
        <v>66</v>
      </c>
      <c r="L21" s="47" t="s">
        <v>66</v>
      </c>
      <c r="M21" s="47" t="s">
        <v>66</v>
      </c>
      <c r="N21" s="47" t="s">
        <v>66</v>
      </c>
      <c r="O21" s="47" t="s">
        <v>66</v>
      </c>
      <c r="P21" s="47" t="s">
        <v>66</v>
      </c>
      <c r="Q21" s="47" t="s">
        <v>66</v>
      </c>
      <c r="R21" s="47" t="s">
        <v>66</v>
      </c>
      <c r="S21" s="47" t="s">
        <v>66</v>
      </c>
      <c r="T21" s="47" t="s">
        <v>66</v>
      </c>
      <c r="U21" s="47" t="s">
        <v>66</v>
      </c>
      <c r="V21" s="47" t="s">
        <v>66</v>
      </c>
      <c r="W21" s="47" t="s">
        <v>66</v>
      </c>
      <c r="X21" s="47" t="s">
        <v>66</v>
      </c>
      <c r="Y21" s="47" t="s">
        <v>66</v>
      </c>
      <c r="Z21" s="73" t="s">
        <v>66</v>
      </c>
      <c r="AA21" s="47" t="s">
        <v>66</v>
      </c>
      <c r="AB21" s="47" t="s">
        <v>66</v>
      </c>
      <c r="AC21" s="84" t="s">
        <v>66</v>
      </c>
      <c r="AD21" s="47" t="s">
        <v>66</v>
      </c>
      <c r="AE21" s="48">
        <f>AE22+AE23+AE24+AE25+AE26+AE28+AE29+AE30+AE31</f>
        <v>171719.90000000002</v>
      </c>
      <c r="AF21" s="48">
        <f t="shared" ref="AF21:AS21" si="28">AF22+AF23+AF24+AF25+AF26+AF28+AF29+AF30+AF31</f>
        <v>127531.4</v>
      </c>
      <c r="AG21" s="48">
        <f t="shared" si="28"/>
        <v>0</v>
      </c>
      <c r="AH21" s="48">
        <f t="shared" si="28"/>
        <v>0</v>
      </c>
      <c r="AI21" s="48">
        <f t="shared" si="28"/>
        <v>68329.3</v>
      </c>
      <c r="AJ21" s="48">
        <f t="shared" si="28"/>
        <v>48472.1</v>
      </c>
      <c r="AK21" s="48">
        <f t="shared" si="28"/>
        <v>49746.299999999996</v>
      </c>
      <c r="AL21" s="48">
        <f t="shared" si="28"/>
        <v>0</v>
      </c>
      <c r="AM21" s="48">
        <f t="shared" si="28"/>
        <v>10344.800000000001</v>
      </c>
      <c r="AN21" s="48">
        <f t="shared" si="28"/>
        <v>29728.400000000001</v>
      </c>
      <c r="AO21" s="48">
        <f t="shared" si="28"/>
        <v>0</v>
      </c>
      <c r="AP21" s="48">
        <f t="shared" si="28"/>
        <v>0</v>
      </c>
      <c r="AQ21" s="48">
        <f t="shared" si="28"/>
        <v>29187.8</v>
      </c>
      <c r="AR21" s="48">
        <f t="shared" si="28"/>
        <v>0</v>
      </c>
      <c r="AS21" s="48">
        <f t="shared" si="28"/>
        <v>0</v>
      </c>
      <c r="AT21" s="48">
        <f t="shared" ref="AT21" si="29">AT22+AT23+AT24+AT25+AT26+AT28+AT29+AT30+AT31</f>
        <v>29187.8</v>
      </c>
      <c r="AU21" s="48">
        <f t="shared" ref="AU21" si="30">AU22+AU23+AU24+AU25+AU26+AU28+AU29+AU30+AU31</f>
        <v>0</v>
      </c>
      <c r="AV21" s="48">
        <f t="shared" ref="AV21" si="31">AV22+AV23+AV24+AV25+AV26+AV28+AV29+AV30+AV31</f>
        <v>0</v>
      </c>
      <c r="AW21" s="48">
        <f>AW22+AW23+AW24+AW25+AW26+AW28+AW29+AW30+AW31</f>
        <v>68343.5</v>
      </c>
      <c r="AX21" s="48">
        <f t="shared" ref="AX21" si="32">AX22+AX23+AX24+AX25+AX26+AX28+AX29+AX30+AX31</f>
        <v>50264.9</v>
      </c>
      <c r="AY21" s="48">
        <f t="shared" ref="AY21" si="33">AY22+AY23+AY24+AY25+AY26+AY28+AY29+AY30+AY31</f>
        <v>0</v>
      </c>
      <c r="AZ21" s="48">
        <f t="shared" ref="AZ21" si="34">AZ22+AZ23+AZ24+AZ25+AZ26+AZ28+AZ29+AZ30+AZ31</f>
        <v>0</v>
      </c>
      <c r="BA21" s="48">
        <f t="shared" ref="BA21" si="35">BA22+BA23+BA24+BA25+BA26+BA28+BA29+BA30+BA31</f>
        <v>5906</v>
      </c>
      <c r="BB21" s="48">
        <f>BB22+BB23+BB24+BB25+BB26+BB28+BB29+BB30+BB31</f>
        <v>4742.5</v>
      </c>
      <c r="BC21" s="48">
        <f t="shared" ref="BC21" si="36">BC22+BC23+BC24+BC25+BC26+BC28+BC29+BC30+BC31</f>
        <v>40252.699999999997</v>
      </c>
      <c r="BD21" s="48">
        <f t="shared" ref="BD21" si="37">BD22+BD23+BD24+BD25+BD26+BD28+BD29+BD30+BD31</f>
        <v>0</v>
      </c>
      <c r="BE21" s="48">
        <f t="shared" ref="BE21" si="38">BE22+BE23+BE24+BE25+BE26+BE28+BE29+BE30+BE31</f>
        <v>851.2</v>
      </c>
      <c r="BF21" s="48">
        <f t="shared" ref="BF21" si="39">BF22+BF23+BF24+BF25+BF26+BF28+BF29+BF30+BF31</f>
        <v>29728.400000000001</v>
      </c>
      <c r="BG21" s="48">
        <f t="shared" ref="BG21" si="40">BG22+BG23+BG24+BG25+BG26+BG28+BG29+BG30+BG31</f>
        <v>0</v>
      </c>
      <c r="BH21" s="48">
        <f t="shared" ref="BH21" si="41">BH22+BH23+BH24+BH25+BH26+BH28+BH29+BH30+BH31</f>
        <v>0</v>
      </c>
      <c r="BI21" s="48">
        <f t="shared" ref="BI21" si="42">BI22+BI23+BI24+BI25+BI26+BI28+BI29+BI30+BI31</f>
        <v>29187.8</v>
      </c>
      <c r="BJ21" s="48">
        <f t="shared" ref="BJ21" si="43">BJ22+BJ23+BJ24+BJ25+BJ26+BJ28+BJ29+BJ30+BJ31</f>
        <v>0</v>
      </c>
      <c r="BK21" s="48">
        <f t="shared" ref="BK21" si="44">BK22+BK23+BK24+BK25+BK26+BK28+BK29+BK30+BK31</f>
        <v>0</v>
      </c>
      <c r="BL21" s="48">
        <f t="shared" ref="BL21" si="45">BL22+BL23+BL24+BL25+BL26+BL28+BL29+BL30+BL31</f>
        <v>29187.8</v>
      </c>
      <c r="BM21" s="48">
        <f t="shared" ref="BM21" si="46">BM22+BM23+BM24+BM25+BM26+BM28+BM29+BM30+BM31</f>
        <v>0</v>
      </c>
      <c r="BN21" s="48">
        <f t="shared" ref="BN21:BY21" si="47">BN22+BN23+BN24+BN25+BN26+BN28+BN29+BN30+BN31</f>
        <v>0</v>
      </c>
      <c r="BO21" s="48">
        <f t="shared" si="47"/>
        <v>127531.4</v>
      </c>
      <c r="BP21" s="48">
        <f t="shared" si="47"/>
        <v>0</v>
      </c>
      <c r="BQ21" s="48">
        <f t="shared" si="47"/>
        <v>48472.1</v>
      </c>
      <c r="BR21" s="48">
        <f t="shared" si="47"/>
        <v>49746.299999999996</v>
      </c>
      <c r="BS21" s="48">
        <f t="shared" si="47"/>
        <v>0</v>
      </c>
      <c r="BT21" s="48">
        <f t="shared" si="47"/>
        <v>10344.800000000001</v>
      </c>
      <c r="BU21" s="48">
        <f t="shared" si="47"/>
        <v>29728.400000000001</v>
      </c>
      <c r="BV21" s="48">
        <f t="shared" si="47"/>
        <v>0</v>
      </c>
      <c r="BW21" s="48">
        <f t="shared" si="47"/>
        <v>0</v>
      </c>
      <c r="BX21" s="48">
        <f t="shared" si="47"/>
        <v>50264.9</v>
      </c>
      <c r="BY21" s="48">
        <f t="shared" si="47"/>
        <v>0</v>
      </c>
      <c r="BZ21" s="48">
        <f>BZ22+BZ23+BZ24+BZ25+BZ26+BZ28+BZ29+BZ30+BZ31</f>
        <v>4742.5</v>
      </c>
      <c r="CA21" s="48">
        <f t="shared" ref="CA21:CF21" si="48">CA22+CA23+CA24+CA25+CA26+CA28+CA29+CA30+CA31</f>
        <v>40252.699999999997</v>
      </c>
      <c r="CB21" s="48">
        <f t="shared" si="48"/>
        <v>0</v>
      </c>
      <c r="CC21" s="48">
        <f t="shared" si="48"/>
        <v>851.2</v>
      </c>
      <c r="CD21" s="48">
        <f t="shared" si="48"/>
        <v>29728.400000000001</v>
      </c>
      <c r="CE21" s="48">
        <f t="shared" si="48"/>
        <v>0</v>
      </c>
      <c r="CF21" s="48">
        <f t="shared" si="48"/>
        <v>0</v>
      </c>
      <c r="CG21" s="49"/>
    </row>
    <row r="22" spans="1:85" ht="132" customHeight="1" x14ac:dyDescent="0.3">
      <c r="A22" s="50" t="s">
        <v>69</v>
      </c>
      <c r="B22" s="51" t="s">
        <v>304</v>
      </c>
      <c r="C22" s="89" t="s">
        <v>202</v>
      </c>
      <c r="D22" s="89" t="s">
        <v>203</v>
      </c>
      <c r="E22" s="89" t="s">
        <v>204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95" t="s">
        <v>101</v>
      </c>
      <c r="AA22" s="89" t="s">
        <v>86</v>
      </c>
      <c r="AB22" s="95" t="s">
        <v>205</v>
      </c>
      <c r="AC22" s="85" t="s">
        <v>47</v>
      </c>
      <c r="AD22" s="54" t="s">
        <v>70</v>
      </c>
      <c r="AE22" s="55">
        <v>50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50</v>
      </c>
      <c r="AL22" s="55">
        <v>0</v>
      </c>
      <c r="AM22" s="55">
        <v>0</v>
      </c>
      <c r="AN22" s="55">
        <v>50</v>
      </c>
      <c r="AO22" s="55">
        <v>0</v>
      </c>
      <c r="AP22" s="55">
        <v>0</v>
      </c>
      <c r="AQ22" s="55">
        <v>50</v>
      </c>
      <c r="AR22" s="55">
        <v>0</v>
      </c>
      <c r="AS22" s="55">
        <v>0</v>
      </c>
      <c r="AT22" s="55">
        <v>50</v>
      </c>
      <c r="AU22" s="55">
        <v>0</v>
      </c>
      <c r="AV22" s="55">
        <v>0</v>
      </c>
      <c r="AW22" s="55">
        <v>50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50</v>
      </c>
      <c r="BD22" s="55">
        <v>0</v>
      </c>
      <c r="BE22" s="55">
        <v>0</v>
      </c>
      <c r="BF22" s="55">
        <v>50</v>
      </c>
      <c r="BG22" s="55">
        <v>0</v>
      </c>
      <c r="BH22" s="55">
        <v>0</v>
      </c>
      <c r="BI22" s="55">
        <v>50</v>
      </c>
      <c r="BJ22" s="55">
        <v>0</v>
      </c>
      <c r="BK22" s="55">
        <v>0</v>
      </c>
      <c r="BL22" s="55">
        <v>50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50</v>
      </c>
      <c r="BS22" s="55">
        <v>0</v>
      </c>
      <c r="BT22" s="55">
        <v>0</v>
      </c>
      <c r="BU22" s="55">
        <v>50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50</v>
      </c>
      <c r="CB22" s="55">
        <v>0</v>
      </c>
      <c r="CC22" s="55">
        <v>0</v>
      </c>
      <c r="CD22" s="55">
        <v>50</v>
      </c>
      <c r="CE22" s="55">
        <v>0</v>
      </c>
      <c r="CF22" s="55">
        <v>0</v>
      </c>
      <c r="CG22" s="56"/>
    </row>
    <row r="23" spans="1:85" ht="61.2" customHeight="1" x14ac:dyDescent="0.3">
      <c r="A23" s="242" t="s">
        <v>71</v>
      </c>
      <c r="B23" s="243" t="s">
        <v>305</v>
      </c>
      <c r="C23" s="244" t="s">
        <v>202</v>
      </c>
      <c r="D23" s="246" t="s">
        <v>206</v>
      </c>
      <c r="E23" s="246" t="s">
        <v>204</v>
      </c>
      <c r="F23" s="93"/>
      <c r="G23" s="93"/>
      <c r="H23" s="93"/>
      <c r="I23" s="93"/>
      <c r="J23" s="93"/>
      <c r="K23" s="93"/>
      <c r="L23" s="88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94"/>
      <c r="Y23" s="93"/>
      <c r="Z23" s="244" t="s">
        <v>207</v>
      </c>
      <c r="AA23" s="246" t="s">
        <v>86</v>
      </c>
      <c r="AB23" s="248" t="s">
        <v>208</v>
      </c>
      <c r="AC23" s="224" t="s">
        <v>47</v>
      </c>
      <c r="AD23" s="54" t="s">
        <v>209</v>
      </c>
      <c r="AE23" s="55">
        <f>8023</f>
        <v>8023</v>
      </c>
      <c r="AF23" s="55">
        <f>7600.4</f>
        <v>7600.4</v>
      </c>
      <c r="AG23" s="55">
        <v>0</v>
      </c>
      <c r="AH23" s="55">
        <v>0</v>
      </c>
      <c r="AI23" s="55">
        <v>0</v>
      </c>
      <c r="AJ23" s="55">
        <v>0</v>
      </c>
      <c r="AK23" s="55">
        <f>5112</f>
        <v>5112</v>
      </c>
      <c r="AL23" s="55">
        <v>0</v>
      </c>
      <c r="AM23" s="55">
        <v>0</v>
      </c>
      <c r="AN23" s="55">
        <f>1290</f>
        <v>1290</v>
      </c>
      <c r="AO23" s="55">
        <v>0</v>
      </c>
      <c r="AP23" s="55">
        <v>0</v>
      </c>
      <c r="AQ23" s="55">
        <f>1325</f>
        <v>1325</v>
      </c>
      <c r="AR23" s="55">
        <v>0</v>
      </c>
      <c r="AS23" s="55">
        <v>0</v>
      </c>
      <c r="AT23" s="55">
        <f>1325</f>
        <v>1325</v>
      </c>
      <c r="AU23" s="55">
        <v>0</v>
      </c>
      <c r="AV23" s="55">
        <v>0</v>
      </c>
      <c r="AW23" s="55">
        <f>8023</f>
        <v>8023</v>
      </c>
      <c r="AX23" s="55">
        <f>7600.4</f>
        <v>7600.4</v>
      </c>
      <c r="AY23" s="55">
        <v>0</v>
      </c>
      <c r="AZ23" s="55">
        <v>0</v>
      </c>
      <c r="BA23" s="55">
        <v>0</v>
      </c>
      <c r="BB23" s="55">
        <v>0</v>
      </c>
      <c r="BC23" s="55">
        <f>5112</f>
        <v>5112</v>
      </c>
      <c r="BD23" s="55">
        <v>0</v>
      </c>
      <c r="BE23" s="55">
        <v>0</v>
      </c>
      <c r="BF23" s="55">
        <f>1290</f>
        <v>1290</v>
      </c>
      <c r="BG23" s="55">
        <v>0</v>
      </c>
      <c r="BH23" s="55">
        <v>0</v>
      </c>
      <c r="BI23" s="55">
        <f>1325</f>
        <v>1325</v>
      </c>
      <c r="BJ23" s="55">
        <v>0</v>
      </c>
      <c r="BK23" s="55">
        <v>0</v>
      </c>
      <c r="BL23" s="55">
        <f>1325</f>
        <v>1325</v>
      </c>
      <c r="BM23" s="55">
        <v>0</v>
      </c>
      <c r="BN23" s="55">
        <v>0</v>
      </c>
      <c r="BO23" s="55">
        <f>7600.4</f>
        <v>7600.4</v>
      </c>
      <c r="BP23" s="55">
        <v>0</v>
      </c>
      <c r="BQ23" s="55">
        <v>0</v>
      </c>
      <c r="BR23" s="55">
        <f>5112</f>
        <v>5112</v>
      </c>
      <c r="BS23" s="55">
        <v>0</v>
      </c>
      <c r="BT23" s="55">
        <v>0</v>
      </c>
      <c r="BU23" s="55">
        <f>1290</f>
        <v>1290</v>
      </c>
      <c r="BV23" s="55">
        <v>0</v>
      </c>
      <c r="BW23" s="55">
        <v>0</v>
      </c>
      <c r="BX23" s="55">
        <f>7600.4</f>
        <v>7600.4</v>
      </c>
      <c r="BY23" s="55">
        <v>0</v>
      </c>
      <c r="BZ23" s="55">
        <v>0</v>
      </c>
      <c r="CA23" s="55">
        <f>5112</f>
        <v>5112</v>
      </c>
      <c r="CB23" s="55">
        <v>0</v>
      </c>
      <c r="CC23" s="55">
        <v>0</v>
      </c>
      <c r="CD23" s="55">
        <f>1290</f>
        <v>1290</v>
      </c>
      <c r="CE23" s="55">
        <v>0</v>
      </c>
      <c r="CF23" s="55">
        <v>0</v>
      </c>
      <c r="CG23" s="56"/>
    </row>
    <row r="24" spans="1:85" ht="73.2" customHeight="1" x14ac:dyDescent="0.3">
      <c r="A24" s="242"/>
      <c r="B24" s="243"/>
      <c r="C24" s="244"/>
      <c r="D24" s="246"/>
      <c r="E24" s="246"/>
      <c r="F24" s="93"/>
      <c r="G24" s="93"/>
      <c r="H24" s="93"/>
      <c r="I24" s="93"/>
      <c r="J24" s="93"/>
      <c r="K24" s="93"/>
      <c r="L24" s="8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94"/>
      <c r="Y24" s="93"/>
      <c r="Z24" s="244"/>
      <c r="AA24" s="246"/>
      <c r="AB24" s="249"/>
      <c r="AC24" s="250"/>
      <c r="AD24" s="54" t="s">
        <v>210</v>
      </c>
      <c r="AE24" s="55">
        <f>53695+3818.1</f>
        <v>57513.1</v>
      </c>
      <c r="AF24" s="55">
        <f>39538.8+2718</f>
        <v>42256.800000000003</v>
      </c>
      <c r="AG24" s="55">
        <v>0</v>
      </c>
      <c r="AH24" s="55">
        <v>0</v>
      </c>
      <c r="AI24" s="55">
        <f>3818.1</f>
        <v>3818.1</v>
      </c>
      <c r="AJ24" s="55">
        <f>2718.1</f>
        <v>2718.1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f>53695+3818.1-24453.1</f>
        <v>33060</v>
      </c>
      <c r="AX24" s="55">
        <f>39538.8+2718-24453.1</f>
        <v>17803.700000000004</v>
      </c>
      <c r="AY24" s="55">
        <v>0</v>
      </c>
      <c r="AZ24" s="55">
        <v>0</v>
      </c>
      <c r="BA24" s="55">
        <f>3818.1</f>
        <v>3818.1</v>
      </c>
      <c r="BB24" s="55">
        <f>2718.1</f>
        <v>2718.1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f>39538.8+2718</f>
        <v>42256.800000000003</v>
      </c>
      <c r="BP24" s="55">
        <v>0</v>
      </c>
      <c r="BQ24" s="55">
        <f>2718.1</f>
        <v>2718.1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f>39538.8+2718-24453.1</f>
        <v>17803.700000000004</v>
      </c>
      <c r="BY24" s="55">
        <v>0</v>
      </c>
      <c r="BZ24" s="55">
        <f>2718.1</f>
        <v>2718.1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6"/>
    </row>
    <row r="25" spans="1:85" ht="67.8" customHeight="1" x14ac:dyDescent="0.3">
      <c r="A25" s="242"/>
      <c r="B25" s="243"/>
      <c r="C25" s="245"/>
      <c r="D25" s="247"/>
      <c r="E25" s="247"/>
      <c r="F25" s="101"/>
      <c r="G25" s="101"/>
      <c r="H25" s="101"/>
      <c r="I25" s="101"/>
      <c r="J25" s="101"/>
      <c r="K25" s="101"/>
      <c r="L25" s="88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94"/>
      <c r="Y25" s="101"/>
      <c r="Z25" s="245"/>
      <c r="AA25" s="247"/>
      <c r="AB25" s="249"/>
      <c r="AC25" s="250"/>
      <c r="AD25" s="54" t="s">
        <v>211</v>
      </c>
      <c r="AE25" s="55">
        <f>16500+62423.3</f>
        <v>78923.3</v>
      </c>
      <c r="AF25" s="55">
        <f>9083.8+43729.6</f>
        <v>52813.399999999994</v>
      </c>
      <c r="AG25" s="55"/>
      <c r="AH25" s="55"/>
      <c r="AI25" s="55">
        <f>62423.3</f>
        <v>62423.3</v>
      </c>
      <c r="AJ25" s="55">
        <f>43729.6</f>
        <v>43729.599999999999</v>
      </c>
      <c r="AK25" s="55">
        <f>9493.6</f>
        <v>9493.6</v>
      </c>
      <c r="AL25" s="55">
        <v>0</v>
      </c>
      <c r="AM25" s="55">
        <v>9493.6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f>9083.8+43729.6</f>
        <v>52813.399999999994</v>
      </c>
      <c r="BP25" s="55"/>
      <c r="BQ25" s="55">
        <f>43729.6</f>
        <v>43729.599999999999</v>
      </c>
      <c r="BR25" s="55">
        <f>9493.6</f>
        <v>9493.6</v>
      </c>
      <c r="BS25" s="55">
        <v>0</v>
      </c>
      <c r="BT25" s="55">
        <v>9493.6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6"/>
    </row>
    <row r="26" spans="1:85" ht="103.8" customHeight="1" x14ac:dyDescent="0.3">
      <c r="A26" s="266" t="s">
        <v>72</v>
      </c>
      <c r="B26" s="268" t="s">
        <v>306</v>
      </c>
      <c r="C26" s="79" t="s">
        <v>212</v>
      </c>
      <c r="D26" s="79" t="s">
        <v>213</v>
      </c>
      <c r="E26" s="79" t="s">
        <v>204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78"/>
      <c r="X26" s="99"/>
      <c r="Y26" s="81"/>
      <c r="Z26" s="244" t="s">
        <v>214</v>
      </c>
      <c r="AA26" s="246" t="s">
        <v>86</v>
      </c>
      <c r="AB26" s="248" t="s">
        <v>215</v>
      </c>
      <c r="AC26" s="281"/>
      <c r="AD26" s="283" t="s">
        <v>295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6">
        <v>0</v>
      </c>
      <c r="AK26" s="206">
        <f>929.3+111</f>
        <v>1040.3</v>
      </c>
      <c r="AL26" s="206">
        <v>0</v>
      </c>
      <c r="AM26" s="206">
        <v>111</v>
      </c>
      <c r="AN26" s="206">
        <f>869</f>
        <v>869</v>
      </c>
      <c r="AO26" s="206">
        <v>0</v>
      </c>
      <c r="AP26" s="206">
        <v>0</v>
      </c>
      <c r="AQ26" s="206">
        <f>899</f>
        <v>899</v>
      </c>
      <c r="AR26" s="206">
        <v>0</v>
      </c>
      <c r="AS26" s="206">
        <v>0</v>
      </c>
      <c r="AT26" s="206">
        <f>899</f>
        <v>899</v>
      </c>
      <c r="AU26" s="206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  <c r="BA26" s="206">
        <v>0</v>
      </c>
      <c r="BB26" s="206">
        <v>0</v>
      </c>
      <c r="BC26" s="206">
        <f>929.3+111</f>
        <v>1040.3</v>
      </c>
      <c r="BD26" s="206">
        <v>0</v>
      </c>
      <c r="BE26" s="206">
        <v>111</v>
      </c>
      <c r="BF26" s="206">
        <f>869</f>
        <v>869</v>
      </c>
      <c r="BG26" s="206">
        <v>0</v>
      </c>
      <c r="BH26" s="206">
        <v>0</v>
      </c>
      <c r="BI26" s="206">
        <f>899</f>
        <v>899</v>
      </c>
      <c r="BJ26" s="206">
        <v>0</v>
      </c>
      <c r="BK26" s="206">
        <v>0</v>
      </c>
      <c r="BL26" s="206">
        <f>899</f>
        <v>899</v>
      </c>
      <c r="BM26" s="206">
        <v>0</v>
      </c>
      <c r="BN26" s="206">
        <v>0</v>
      </c>
      <c r="BO26" s="55">
        <v>0</v>
      </c>
      <c r="BP26" s="55">
        <v>0</v>
      </c>
      <c r="BQ26" s="55">
        <v>0</v>
      </c>
      <c r="BR26" s="55">
        <f>929.3+111</f>
        <v>1040.3</v>
      </c>
      <c r="BS26" s="55">
        <v>0</v>
      </c>
      <c r="BT26" s="55">
        <v>111</v>
      </c>
      <c r="BU26" s="55">
        <f>869</f>
        <v>869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f>929.3+111</f>
        <v>1040.3</v>
      </c>
      <c r="CB26" s="55">
        <v>0</v>
      </c>
      <c r="CC26" s="55">
        <v>111</v>
      </c>
      <c r="CD26" s="55">
        <f>869</f>
        <v>869</v>
      </c>
      <c r="CE26" s="55">
        <v>0</v>
      </c>
      <c r="CF26" s="55">
        <v>0</v>
      </c>
      <c r="CG26" s="56"/>
    </row>
    <row r="27" spans="1:85" ht="76.8" customHeight="1" x14ac:dyDescent="0.3">
      <c r="A27" s="267"/>
      <c r="B27" s="269"/>
      <c r="C27" s="95" t="s">
        <v>216</v>
      </c>
      <c r="D27" s="95">
        <v>19</v>
      </c>
      <c r="E27" s="95" t="s">
        <v>217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89" t="s">
        <v>218</v>
      </c>
      <c r="X27" s="106" t="s">
        <v>219</v>
      </c>
      <c r="Y27" s="105" t="s">
        <v>220</v>
      </c>
      <c r="Z27" s="245"/>
      <c r="AA27" s="247"/>
      <c r="AB27" s="249"/>
      <c r="AC27" s="282"/>
      <c r="AD27" s="284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6"/>
    </row>
    <row r="28" spans="1:85" ht="170.4" customHeight="1" x14ac:dyDescent="0.3">
      <c r="A28" s="107" t="s">
        <v>74</v>
      </c>
      <c r="B28" s="108" t="s">
        <v>307</v>
      </c>
      <c r="C28" s="79" t="s">
        <v>202</v>
      </c>
      <c r="D28" s="79" t="s">
        <v>223</v>
      </c>
      <c r="E28" s="79" t="s">
        <v>204</v>
      </c>
      <c r="F28" s="79" t="s">
        <v>221</v>
      </c>
      <c r="G28" s="79" t="s">
        <v>104</v>
      </c>
      <c r="H28" s="79" t="s">
        <v>222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01"/>
      <c r="X28" s="101"/>
      <c r="Y28" s="101"/>
      <c r="Z28" s="89" t="s">
        <v>224</v>
      </c>
      <c r="AA28" s="89" t="s">
        <v>86</v>
      </c>
      <c r="AB28" s="140" t="s">
        <v>225</v>
      </c>
      <c r="AC28" s="141" t="s">
        <v>75</v>
      </c>
      <c r="AD28" s="100" t="s">
        <v>76</v>
      </c>
      <c r="AE28" s="55">
        <v>7079.9</v>
      </c>
      <c r="AF28" s="55">
        <v>6928.4</v>
      </c>
      <c r="AG28" s="55">
        <v>0</v>
      </c>
      <c r="AH28" s="55">
        <v>0</v>
      </c>
      <c r="AI28" s="55">
        <v>0</v>
      </c>
      <c r="AJ28" s="55">
        <v>0</v>
      </c>
      <c r="AK28" s="55">
        <f>19281.1+320.2</f>
        <v>19601.3</v>
      </c>
      <c r="AL28" s="55">
        <v>0</v>
      </c>
      <c r="AM28" s="55">
        <v>320.2</v>
      </c>
      <c r="AN28" s="55">
        <f>15660</f>
        <v>15660</v>
      </c>
      <c r="AO28" s="55">
        <v>0</v>
      </c>
      <c r="AP28" s="55">
        <v>0</v>
      </c>
      <c r="AQ28" s="55">
        <f>16120</f>
        <v>16120</v>
      </c>
      <c r="AR28" s="55">
        <v>0</v>
      </c>
      <c r="AS28" s="55">
        <v>0</v>
      </c>
      <c r="AT28" s="55">
        <f>16120</f>
        <v>16120</v>
      </c>
      <c r="AU28" s="55">
        <v>0</v>
      </c>
      <c r="AV28" s="55">
        <v>0</v>
      </c>
      <c r="AW28" s="55">
        <v>7079.9</v>
      </c>
      <c r="AX28" s="55">
        <v>6928.4</v>
      </c>
      <c r="AY28" s="55">
        <v>0</v>
      </c>
      <c r="AZ28" s="55">
        <v>0</v>
      </c>
      <c r="BA28" s="55">
        <v>0</v>
      </c>
      <c r="BB28" s="55">
        <v>0</v>
      </c>
      <c r="BC28" s="55">
        <f>19281.1+320.2</f>
        <v>19601.3</v>
      </c>
      <c r="BD28" s="55">
        <v>0</v>
      </c>
      <c r="BE28" s="55">
        <v>320.2</v>
      </c>
      <c r="BF28" s="55">
        <f>15660</f>
        <v>15660</v>
      </c>
      <c r="BG28" s="55">
        <v>0</v>
      </c>
      <c r="BH28" s="55">
        <v>0</v>
      </c>
      <c r="BI28" s="55">
        <f>16120</f>
        <v>16120</v>
      </c>
      <c r="BJ28" s="55">
        <v>0</v>
      </c>
      <c r="BK28" s="55">
        <v>0</v>
      </c>
      <c r="BL28" s="55">
        <f>16120</f>
        <v>16120</v>
      </c>
      <c r="BM28" s="55">
        <v>0</v>
      </c>
      <c r="BN28" s="55">
        <v>0</v>
      </c>
      <c r="BO28" s="55">
        <v>6928.4</v>
      </c>
      <c r="BP28" s="55">
        <v>0</v>
      </c>
      <c r="BQ28" s="55">
        <v>0</v>
      </c>
      <c r="BR28" s="55">
        <f>19281.1+320.2</f>
        <v>19601.3</v>
      </c>
      <c r="BS28" s="55">
        <v>0</v>
      </c>
      <c r="BT28" s="55">
        <v>320.2</v>
      </c>
      <c r="BU28" s="55">
        <f>15660</f>
        <v>15660</v>
      </c>
      <c r="BV28" s="55">
        <v>0</v>
      </c>
      <c r="BW28" s="55">
        <v>0</v>
      </c>
      <c r="BX28" s="55">
        <v>6928.4</v>
      </c>
      <c r="BY28" s="55">
        <v>0</v>
      </c>
      <c r="BZ28" s="55">
        <v>0</v>
      </c>
      <c r="CA28" s="55">
        <f>19281.1+320.2</f>
        <v>19601.3</v>
      </c>
      <c r="CB28" s="55">
        <v>0</v>
      </c>
      <c r="CC28" s="55">
        <v>320.2</v>
      </c>
      <c r="CD28" s="55">
        <f>15660</f>
        <v>15660</v>
      </c>
      <c r="CE28" s="55">
        <v>0</v>
      </c>
      <c r="CF28" s="55">
        <v>0</v>
      </c>
      <c r="CG28" s="56"/>
    </row>
    <row r="29" spans="1:85" s="163" customFormat="1" ht="84.6" customHeight="1" x14ac:dyDescent="0.3">
      <c r="A29" s="285" t="s">
        <v>308</v>
      </c>
      <c r="B29" s="287" t="s">
        <v>309</v>
      </c>
      <c r="C29" s="289" t="s">
        <v>202</v>
      </c>
      <c r="D29" s="291" t="s">
        <v>226</v>
      </c>
      <c r="E29" s="291" t="s">
        <v>204</v>
      </c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91"/>
      <c r="X29" s="291"/>
      <c r="Y29" s="291"/>
      <c r="Z29" s="289" t="s">
        <v>227</v>
      </c>
      <c r="AA29" s="291" t="s">
        <v>86</v>
      </c>
      <c r="AB29" s="292" t="s">
        <v>225</v>
      </c>
      <c r="AC29" s="228"/>
      <c r="AD29" s="158" t="s">
        <v>228</v>
      </c>
      <c r="AE29" s="159">
        <v>0</v>
      </c>
      <c r="AF29" s="159">
        <v>0</v>
      </c>
      <c r="AG29" s="160">
        <v>0</v>
      </c>
      <c r="AH29" s="161">
        <v>0</v>
      </c>
      <c r="AI29" s="161">
        <v>0</v>
      </c>
      <c r="AJ29" s="161">
        <v>0</v>
      </c>
      <c r="AK29" s="161">
        <f>2771.1</f>
        <v>2771.1</v>
      </c>
      <c r="AL29" s="161">
        <v>0</v>
      </c>
      <c r="AM29" s="161">
        <v>0</v>
      </c>
      <c r="AN29" s="161">
        <f>2760</f>
        <v>2760</v>
      </c>
      <c r="AO29" s="161">
        <v>0</v>
      </c>
      <c r="AP29" s="161">
        <v>0</v>
      </c>
      <c r="AQ29" s="161">
        <f>2850</f>
        <v>2850</v>
      </c>
      <c r="AR29" s="161">
        <v>0</v>
      </c>
      <c r="AS29" s="161">
        <v>0</v>
      </c>
      <c r="AT29" s="161">
        <f>2850</f>
        <v>2850</v>
      </c>
      <c r="AU29" s="161">
        <v>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f>2771.1</f>
        <v>2771.1</v>
      </c>
      <c r="BD29" s="161">
        <v>0</v>
      </c>
      <c r="BE29" s="161">
        <v>0</v>
      </c>
      <c r="BF29" s="161">
        <f>2760</f>
        <v>2760</v>
      </c>
      <c r="BG29" s="161">
        <v>0</v>
      </c>
      <c r="BH29" s="161">
        <v>0</v>
      </c>
      <c r="BI29" s="161">
        <f>2850</f>
        <v>2850</v>
      </c>
      <c r="BJ29" s="161">
        <v>0</v>
      </c>
      <c r="BK29" s="161">
        <v>0</v>
      </c>
      <c r="BL29" s="161">
        <f>2850</f>
        <v>2850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f>2771.1</f>
        <v>2771.1</v>
      </c>
      <c r="BS29" s="161">
        <v>0</v>
      </c>
      <c r="BT29" s="161">
        <v>0</v>
      </c>
      <c r="BU29" s="161">
        <f>2760</f>
        <v>2760</v>
      </c>
      <c r="BV29" s="161">
        <v>0</v>
      </c>
      <c r="BW29" s="161">
        <v>0</v>
      </c>
      <c r="BX29" s="161">
        <v>0</v>
      </c>
      <c r="BY29" s="161">
        <v>0</v>
      </c>
      <c r="BZ29" s="161">
        <v>0</v>
      </c>
      <c r="CA29" s="161">
        <f>2771.1</f>
        <v>2771.1</v>
      </c>
      <c r="CB29" s="161">
        <v>0</v>
      </c>
      <c r="CC29" s="161">
        <v>0</v>
      </c>
      <c r="CD29" s="161">
        <f>2760</f>
        <v>2760</v>
      </c>
      <c r="CE29" s="161">
        <v>0</v>
      </c>
      <c r="CF29" s="161">
        <v>0</v>
      </c>
      <c r="CG29" s="162"/>
    </row>
    <row r="30" spans="1:85" s="163" customFormat="1" ht="84" customHeight="1" x14ac:dyDescent="0.3">
      <c r="A30" s="286"/>
      <c r="B30" s="288"/>
      <c r="C30" s="290"/>
      <c r="D30" s="279"/>
      <c r="E30" s="279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91"/>
      <c r="X30" s="291"/>
      <c r="Y30" s="291"/>
      <c r="Z30" s="289"/>
      <c r="AA30" s="291"/>
      <c r="AB30" s="292"/>
      <c r="AC30" s="229"/>
      <c r="AD30" s="158" t="s">
        <v>229</v>
      </c>
      <c r="AE30" s="159">
        <v>3874.5</v>
      </c>
      <c r="AF30" s="159">
        <v>3265.2</v>
      </c>
      <c r="AG30" s="160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3874.5</v>
      </c>
      <c r="AX30" s="161">
        <v>3265.2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0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3265.2</v>
      </c>
      <c r="BP30" s="161">
        <v>0</v>
      </c>
      <c r="BQ30" s="161">
        <v>0</v>
      </c>
      <c r="BR30" s="161">
        <v>0</v>
      </c>
      <c r="BS30" s="161">
        <v>0</v>
      </c>
      <c r="BT30" s="161">
        <v>0</v>
      </c>
      <c r="BU30" s="161">
        <v>0</v>
      </c>
      <c r="BV30" s="161">
        <v>0</v>
      </c>
      <c r="BW30" s="161">
        <v>0</v>
      </c>
      <c r="BX30" s="161">
        <v>3265.2</v>
      </c>
      <c r="BY30" s="161">
        <v>0</v>
      </c>
      <c r="BZ30" s="161">
        <v>0</v>
      </c>
      <c r="CA30" s="161">
        <v>0</v>
      </c>
      <c r="CB30" s="161">
        <v>0</v>
      </c>
      <c r="CC30" s="161">
        <v>0</v>
      </c>
      <c r="CD30" s="161">
        <v>0</v>
      </c>
      <c r="CE30" s="161">
        <v>0</v>
      </c>
      <c r="CF30" s="161">
        <v>0</v>
      </c>
      <c r="CG30" s="162"/>
    </row>
    <row r="31" spans="1:85" s="163" customFormat="1" ht="224.25" customHeight="1" x14ac:dyDescent="0.3">
      <c r="A31" s="164" t="s">
        <v>281</v>
      </c>
      <c r="B31" s="165" t="s">
        <v>310</v>
      </c>
      <c r="C31" s="166" t="s">
        <v>202</v>
      </c>
      <c r="D31" s="166" t="s">
        <v>230</v>
      </c>
      <c r="E31" s="166" t="s">
        <v>204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66" t="s">
        <v>231</v>
      </c>
      <c r="AA31" s="167" t="s">
        <v>86</v>
      </c>
      <c r="AB31" s="168" t="s">
        <v>232</v>
      </c>
      <c r="AC31" s="119" t="s">
        <v>77</v>
      </c>
      <c r="AD31" s="158" t="s">
        <v>78</v>
      </c>
      <c r="AE31" s="159">
        <f>14168.2+2087.9</f>
        <v>16256.1</v>
      </c>
      <c r="AF31" s="159">
        <f>12642.9+2024.3</f>
        <v>14667.199999999999</v>
      </c>
      <c r="AG31" s="159">
        <v>0</v>
      </c>
      <c r="AH31" s="159">
        <v>0</v>
      </c>
      <c r="AI31" s="159">
        <v>2087.9</v>
      </c>
      <c r="AJ31" s="159">
        <v>2024.4</v>
      </c>
      <c r="AK31" s="159">
        <f>11258+420</f>
        <v>11678</v>
      </c>
      <c r="AL31" s="159">
        <v>0</v>
      </c>
      <c r="AM31" s="159">
        <v>420</v>
      </c>
      <c r="AN31" s="159">
        <f>9099.4</f>
        <v>9099.4</v>
      </c>
      <c r="AO31" s="159">
        <v>0</v>
      </c>
      <c r="AP31" s="159">
        <v>0</v>
      </c>
      <c r="AQ31" s="159">
        <f>7943.8</f>
        <v>7943.8</v>
      </c>
      <c r="AR31" s="159">
        <v>0</v>
      </c>
      <c r="AS31" s="159">
        <v>0</v>
      </c>
      <c r="AT31" s="159">
        <f>7943.8</f>
        <v>7943.8</v>
      </c>
      <c r="AU31" s="159">
        <v>0</v>
      </c>
      <c r="AV31" s="159">
        <v>0</v>
      </c>
      <c r="AW31" s="159">
        <f>14168.2+2087.9</f>
        <v>16256.1</v>
      </c>
      <c r="AX31" s="159">
        <f>12642.9+2024.3</f>
        <v>14667.199999999999</v>
      </c>
      <c r="AY31" s="159">
        <v>0</v>
      </c>
      <c r="AZ31" s="159">
        <v>0</v>
      </c>
      <c r="BA31" s="159">
        <v>2087.9</v>
      </c>
      <c r="BB31" s="159">
        <v>2024.4</v>
      </c>
      <c r="BC31" s="159">
        <f>11258+420</f>
        <v>11678</v>
      </c>
      <c r="BD31" s="159">
        <v>0</v>
      </c>
      <c r="BE31" s="159">
        <v>420</v>
      </c>
      <c r="BF31" s="159">
        <f>9099.4</f>
        <v>9099.4</v>
      </c>
      <c r="BG31" s="159">
        <v>0</v>
      </c>
      <c r="BH31" s="159">
        <v>0</v>
      </c>
      <c r="BI31" s="159">
        <f>7943.8</f>
        <v>7943.8</v>
      </c>
      <c r="BJ31" s="159">
        <v>0</v>
      </c>
      <c r="BK31" s="159">
        <v>0</v>
      </c>
      <c r="BL31" s="159">
        <f>7943.8</f>
        <v>7943.8</v>
      </c>
      <c r="BM31" s="159">
        <v>0</v>
      </c>
      <c r="BN31" s="159">
        <v>0</v>
      </c>
      <c r="BO31" s="159">
        <f>12642.9+2024.3</f>
        <v>14667.199999999999</v>
      </c>
      <c r="BP31" s="159">
        <v>0</v>
      </c>
      <c r="BQ31" s="159">
        <v>2024.4</v>
      </c>
      <c r="BR31" s="160">
        <f>11258+420</f>
        <v>11678</v>
      </c>
      <c r="BS31" s="161">
        <v>0</v>
      </c>
      <c r="BT31" s="161">
        <v>420</v>
      </c>
      <c r="BU31" s="161">
        <f>9099.4</f>
        <v>9099.4</v>
      </c>
      <c r="BV31" s="161">
        <v>0</v>
      </c>
      <c r="BW31" s="161">
        <v>0</v>
      </c>
      <c r="BX31" s="161">
        <f>12642.9+2024.3</f>
        <v>14667.199999999999</v>
      </c>
      <c r="BY31" s="161">
        <v>0</v>
      </c>
      <c r="BZ31" s="161">
        <v>2024.4</v>
      </c>
      <c r="CA31" s="161">
        <f>11258+420</f>
        <v>11678</v>
      </c>
      <c r="CB31" s="161">
        <v>0</v>
      </c>
      <c r="CC31" s="161">
        <v>420</v>
      </c>
      <c r="CD31" s="161">
        <f>9099.4</f>
        <v>9099.4</v>
      </c>
      <c r="CE31" s="161">
        <v>0</v>
      </c>
      <c r="CF31" s="161">
        <v>0</v>
      </c>
      <c r="CG31" s="162"/>
    </row>
    <row r="32" spans="1:85" ht="102" customHeight="1" x14ac:dyDescent="0.3">
      <c r="A32" s="131" t="s">
        <v>80</v>
      </c>
      <c r="B32" s="132" t="s">
        <v>311</v>
      </c>
      <c r="C32" s="133" t="s">
        <v>66</v>
      </c>
      <c r="D32" s="133" t="s">
        <v>66</v>
      </c>
      <c r="E32" s="133" t="s">
        <v>66</v>
      </c>
      <c r="F32" s="133" t="s">
        <v>66</v>
      </c>
      <c r="G32" s="133" t="s">
        <v>66</v>
      </c>
      <c r="H32" s="133" t="s">
        <v>66</v>
      </c>
      <c r="I32" s="133" t="s">
        <v>66</v>
      </c>
      <c r="J32" s="133" t="s">
        <v>66</v>
      </c>
      <c r="K32" s="133" t="s">
        <v>66</v>
      </c>
      <c r="L32" s="133" t="s">
        <v>66</v>
      </c>
      <c r="M32" s="133" t="s">
        <v>66</v>
      </c>
      <c r="N32" s="133" t="s">
        <v>66</v>
      </c>
      <c r="O32" s="133" t="s">
        <v>66</v>
      </c>
      <c r="P32" s="133" t="s">
        <v>66</v>
      </c>
      <c r="Q32" s="133" t="s">
        <v>66</v>
      </c>
      <c r="R32" s="133" t="s">
        <v>66</v>
      </c>
      <c r="S32" s="133" t="s">
        <v>66</v>
      </c>
      <c r="T32" s="133" t="s">
        <v>66</v>
      </c>
      <c r="U32" s="133" t="s">
        <v>66</v>
      </c>
      <c r="V32" s="133" t="s">
        <v>66</v>
      </c>
      <c r="W32" s="133" t="s">
        <v>66</v>
      </c>
      <c r="X32" s="133" t="s">
        <v>66</v>
      </c>
      <c r="Y32" s="133" t="s">
        <v>66</v>
      </c>
      <c r="Z32" s="134" t="s">
        <v>66</v>
      </c>
      <c r="AA32" s="133" t="s">
        <v>66</v>
      </c>
      <c r="AB32" s="133" t="s">
        <v>66</v>
      </c>
      <c r="AC32" s="135" t="s">
        <v>66</v>
      </c>
      <c r="AD32" s="133" t="s">
        <v>66</v>
      </c>
      <c r="AE32" s="136">
        <f>AE33+AE34+AE36+AE37+AE39+AE40+AE41</f>
        <v>8261</v>
      </c>
      <c r="AF32" s="136">
        <f t="shared" ref="AF32:AS32" si="49">AF33+AF34+AF36+AF37+AF39+AF40+AF41</f>
        <v>7052.0999999999995</v>
      </c>
      <c r="AG32" s="136">
        <f t="shared" si="49"/>
        <v>0</v>
      </c>
      <c r="AH32" s="136">
        <f t="shared" si="49"/>
        <v>0</v>
      </c>
      <c r="AI32" s="136">
        <f t="shared" si="49"/>
        <v>526.70000000000005</v>
      </c>
      <c r="AJ32" s="136">
        <f t="shared" si="49"/>
        <v>445.1</v>
      </c>
      <c r="AK32" s="136">
        <f t="shared" si="49"/>
        <v>31205.200000000001</v>
      </c>
      <c r="AL32" s="136">
        <f t="shared" si="49"/>
        <v>9800</v>
      </c>
      <c r="AM32" s="136">
        <f t="shared" si="49"/>
        <v>11204.400000000001</v>
      </c>
      <c r="AN32" s="136">
        <f>AN33+AN34+AN36+AN37+AN39+AN40+AN41</f>
        <v>36141.9</v>
      </c>
      <c r="AO32" s="136">
        <f t="shared" si="49"/>
        <v>0</v>
      </c>
      <c r="AP32" s="136">
        <f t="shared" si="49"/>
        <v>23784.400000000001</v>
      </c>
      <c r="AQ32" s="136">
        <f t="shared" si="49"/>
        <v>11490</v>
      </c>
      <c r="AR32" s="136">
        <f t="shared" si="49"/>
        <v>0</v>
      </c>
      <c r="AS32" s="136">
        <f t="shared" si="49"/>
        <v>0</v>
      </c>
      <c r="AT32" s="136">
        <f t="shared" ref="AT32:AV32" si="50">AT33+AT34+AT36+AT37+AT39+AT40+AT41</f>
        <v>11490</v>
      </c>
      <c r="AU32" s="136">
        <f t="shared" si="50"/>
        <v>0</v>
      </c>
      <c r="AV32" s="136">
        <f t="shared" si="50"/>
        <v>0</v>
      </c>
      <c r="AW32" s="136">
        <f>AW33+AW34+AW36+AW37+AW39+AW40+AW41</f>
        <v>8261</v>
      </c>
      <c r="AX32" s="136">
        <f t="shared" ref="AX32:BE32" si="51">AX33+AX34+AX36+AX37+AX39+AX40+AX41</f>
        <v>7052.0999999999995</v>
      </c>
      <c r="AY32" s="136">
        <f t="shared" si="51"/>
        <v>0</v>
      </c>
      <c r="AZ32" s="136">
        <f t="shared" si="51"/>
        <v>0</v>
      </c>
      <c r="BA32" s="136">
        <f t="shared" si="51"/>
        <v>526.70000000000005</v>
      </c>
      <c r="BB32" s="136">
        <f>BB33+BB34+BB36+BB37+BB39+BB40+BB41</f>
        <v>445.1</v>
      </c>
      <c r="BC32" s="136">
        <f t="shared" si="51"/>
        <v>31205.200000000001</v>
      </c>
      <c r="BD32" s="136">
        <f t="shared" si="51"/>
        <v>9800</v>
      </c>
      <c r="BE32" s="136">
        <f t="shared" si="51"/>
        <v>11204.400000000001</v>
      </c>
      <c r="BF32" s="136">
        <f>BF33+BF34+BF36+BF37+BF39+BF40+BF41</f>
        <v>36141.9</v>
      </c>
      <c r="BG32" s="136">
        <f t="shared" ref="BG32:BT32" si="52">BG33+BG34+BG36+BG37+BG39+BG40+BG41</f>
        <v>0</v>
      </c>
      <c r="BH32" s="136">
        <f t="shared" si="52"/>
        <v>23784.400000000001</v>
      </c>
      <c r="BI32" s="136">
        <f t="shared" si="52"/>
        <v>11490</v>
      </c>
      <c r="BJ32" s="136">
        <f t="shared" si="52"/>
        <v>0</v>
      </c>
      <c r="BK32" s="136">
        <f t="shared" si="52"/>
        <v>0</v>
      </c>
      <c r="BL32" s="136">
        <f t="shared" si="52"/>
        <v>11490</v>
      </c>
      <c r="BM32" s="136">
        <f t="shared" si="52"/>
        <v>0</v>
      </c>
      <c r="BN32" s="136">
        <f t="shared" si="52"/>
        <v>0</v>
      </c>
      <c r="BO32" s="136">
        <f t="shared" si="52"/>
        <v>7052.0999999999995</v>
      </c>
      <c r="BP32" s="136">
        <f t="shared" si="52"/>
        <v>0</v>
      </c>
      <c r="BQ32" s="136">
        <f t="shared" si="52"/>
        <v>445.1</v>
      </c>
      <c r="BR32" s="136">
        <f t="shared" si="52"/>
        <v>31205.200000000001</v>
      </c>
      <c r="BS32" s="136">
        <f t="shared" si="52"/>
        <v>9800</v>
      </c>
      <c r="BT32" s="136">
        <f t="shared" si="52"/>
        <v>11204.400000000001</v>
      </c>
      <c r="BU32" s="136">
        <f>BU33+BU34+BU36+BU37+BU39+BU40+BU41</f>
        <v>36141.9</v>
      </c>
      <c r="BV32" s="136">
        <f t="shared" ref="BV32:BY32" si="53">BV33+BV34+BV36+BV37+BV39+BV40+BV41</f>
        <v>0</v>
      </c>
      <c r="BW32" s="136">
        <f t="shared" si="53"/>
        <v>23784.400000000001</v>
      </c>
      <c r="BX32" s="136">
        <f t="shared" si="53"/>
        <v>7052.0999999999995</v>
      </c>
      <c r="BY32" s="136">
        <f t="shared" si="53"/>
        <v>0</v>
      </c>
      <c r="BZ32" s="136">
        <f>BZ33+BZ34+BZ36+BZ37+BZ39+BZ40+BZ41</f>
        <v>445.1</v>
      </c>
      <c r="CA32" s="136">
        <f t="shared" ref="CA32:CC32" si="54">CA33+CA34+CA36+CA37+CA39+CA40+CA41</f>
        <v>31205.200000000001</v>
      </c>
      <c r="CB32" s="136">
        <f t="shared" si="54"/>
        <v>9800</v>
      </c>
      <c r="CC32" s="136">
        <f t="shared" si="54"/>
        <v>11204.400000000001</v>
      </c>
      <c r="CD32" s="136">
        <f>CD33+CD34+CD36+CD37+CD39+CD40+CD41</f>
        <v>36141.9</v>
      </c>
      <c r="CE32" s="136">
        <f t="shared" ref="CE32:CF32" si="55">CE33+CE34+CE36+CE37+CE39+CE40+CE41</f>
        <v>0</v>
      </c>
      <c r="CF32" s="136">
        <f t="shared" si="55"/>
        <v>23784.400000000001</v>
      </c>
      <c r="CG32" s="49"/>
    </row>
    <row r="33" spans="1:85" ht="102" customHeight="1" x14ac:dyDescent="0.3">
      <c r="A33" s="45" t="s">
        <v>233</v>
      </c>
      <c r="B33" s="46" t="s">
        <v>312</v>
      </c>
      <c r="C33" s="96" t="s">
        <v>202</v>
      </c>
      <c r="D33" s="79" t="s">
        <v>234</v>
      </c>
      <c r="E33" s="79" t="s">
        <v>204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109" t="s">
        <v>235</v>
      </c>
      <c r="X33" s="109" t="s">
        <v>236</v>
      </c>
      <c r="Y33" s="109" t="s">
        <v>237</v>
      </c>
      <c r="Z33" s="79" t="s">
        <v>238</v>
      </c>
      <c r="AA33" s="110" t="s">
        <v>86</v>
      </c>
      <c r="AB33" s="98" t="s">
        <v>239</v>
      </c>
      <c r="AC33" s="84"/>
      <c r="AD33" s="142" t="s">
        <v>210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f>1740+9800+10200</f>
        <v>21740</v>
      </c>
      <c r="AL33" s="48">
        <v>9800</v>
      </c>
      <c r="AM33" s="48">
        <v>10200</v>
      </c>
      <c r="AN33" s="48">
        <f>3262+0+23784.4</f>
        <v>27046.400000000001</v>
      </c>
      <c r="AO33" s="48">
        <v>0</v>
      </c>
      <c r="AP33" s="48">
        <v>23784.400000000001</v>
      </c>
      <c r="AQ33" s="48">
        <v>2400</v>
      </c>
      <c r="AR33" s="48">
        <v>0</v>
      </c>
      <c r="AS33" s="48">
        <v>0</v>
      </c>
      <c r="AT33" s="48">
        <v>2400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f>1740+9800+10200</f>
        <v>21740</v>
      </c>
      <c r="BD33" s="48">
        <v>9800</v>
      </c>
      <c r="BE33" s="48">
        <v>10200</v>
      </c>
      <c r="BF33" s="48">
        <f>3262+0+23784.4</f>
        <v>27046.400000000001</v>
      </c>
      <c r="BG33" s="48">
        <v>0</v>
      </c>
      <c r="BH33" s="48">
        <v>23784.400000000001</v>
      </c>
      <c r="BI33" s="48">
        <v>2400</v>
      </c>
      <c r="BJ33" s="48">
        <v>0</v>
      </c>
      <c r="BK33" s="48">
        <v>0</v>
      </c>
      <c r="BL33" s="48">
        <v>2400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f>1740+9800+10200</f>
        <v>21740</v>
      </c>
      <c r="BS33" s="48">
        <v>9800</v>
      </c>
      <c r="BT33" s="48">
        <v>10200</v>
      </c>
      <c r="BU33" s="48">
        <f>3262+0+23784.4</f>
        <v>27046.400000000001</v>
      </c>
      <c r="BV33" s="48">
        <v>0</v>
      </c>
      <c r="BW33" s="48">
        <v>23784.400000000001</v>
      </c>
      <c r="BX33" s="48">
        <v>0</v>
      </c>
      <c r="BY33" s="48">
        <v>0</v>
      </c>
      <c r="BZ33" s="48">
        <v>0</v>
      </c>
      <c r="CA33" s="48">
        <f>1740+9800+10200</f>
        <v>21740</v>
      </c>
      <c r="CB33" s="48">
        <v>9800</v>
      </c>
      <c r="CC33" s="48">
        <v>10200</v>
      </c>
      <c r="CD33" s="48">
        <f>3262+0+23784.4</f>
        <v>27046.400000000001</v>
      </c>
      <c r="CE33" s="48">
        <v>0</v>
      </c>
      <c r="CF33" s="48">
        <v>23784.400000000001</v>
      </c>
      <c r="CG33" s="49"/>
    </row>
    <row r="34" spans="1:85" ht="100.8" customHeight="1" x14ac:dyDescent="0.3">
      <c r="A34" s="300" t="s">
        <v>240</v>
      </c>
      <c r="B34" s="302" t="s">
        <v>313</v>
      </c>
      <c r="C34" s="96" t="s">
        <v>202</v>
      </c>
      <c r="D34" s="80" t="s">
        <v>241</v>
      </c>
      <c r="E34" s="80" t="s">
        <v>204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109" t="s">
        <v>235</v>
      </c>
      <c r="X34" s="109" t="s">
        <v>104</v>
      </c>
      <c r="Y34" s="109" t="s">
        <v>237</v>
      </c>
      <c r="Z34" s="290" t="s">
        <v>246</v>
      </c>
      <c r="AA34" s="294" t="s">
        <v>86</v>
      </c>
      <c r="AB34" s="298" t="s">
        <v>247</v>
      </c>
      <c r="AC34" s="224" t="s">
        <v>81</v>
      </c>
      <c r="AD34" s="226" t="s">
        <v>82</v>
      </c>
      <c r="AE34" s="206">
        <f>1970+526.7</f>
        <v>2496.6999999999998</v>
      </c>
      <c r="AF34" s="206">
        <f>1601.8+445.1</f>
        <v>2046.9</v>
      </c>
      <c r="AG34" s="206">
        <v>0</v>
      </c>
      <c r="AH34" s="206">
        <v>0</v>
      </c>
      <c r="AI34" s="206">
        <f>526.7</f>
        <v>526.70000000000005</v>
      </c>
      <c r="AJ34" s="206">
        <f>445.1</f>
        <v>445.1</v>
      </c>
      <c r="AK34" s="206">
        <f>4633+946.2</f>
        <v>5579.2</v>
      </c>
      <c r="AL34" s="206">
        <v>0</v>
      </c>
      <c r="AM34" s="206">
        <v>946.2</v>
      </c>
      <c r="AN34" s="206">
        <f>5800</f>
        <v>5800</v>
      </c>
      <c r="AO34" s="206">
        <v>0</v>
      </c>
      <c r="AP34" s="206">
        <v>0</v>
      </c>
      <c r="AQ34" s="206">
        <f>5700</f>
        <v>5700</v>
      </c>
      <c r="AR34" s="206">
        <v>0</v>
      </c>
      <c r="AS34" s="206">
        <v>0</v>
      </c>
      <c r="AT34" s="55">
        <f>5700</f>
        <v>5700</v>
      </c>
      <c r="AU34" s="55">
        <v>0</v>
      </c>
      <c r="AV34" s="55">
        <v>0</v>
      </c>
      <c r="AW34" s="55">
        <f>1970+526.7</f>
        <v>2496.6999999999998</v>
      </c>
      <c r="AX34" s="55">
        <f>1601.8+445.1</f>
        <v>2046.9</v>
      </c>
      <c r="AY34" s="55">
        <v>0</v>
      </c>
      <c r="AZ34" s="55">
        <v>0</v>
      </c>
      <c r="BA34" s="55">
        <f>526.7</f>
        <v>526.70000000000005</v>
      </c>
      <c r="BB34" s="55">
        <f>445.1</f>
        <v>445.1</v>
      </c>
      <c r="BC34" s="55">
        <f>4633+946.2</f>
        <v>5579.2</v>
      </c>
      <c r="BD34" s="55">
        <v>0</v>
      </c>
      <c r="BE34" s="55">
        <v>946.2</v>
      </c>
      <c r="BF34" s="55">
        <f>5800</f>
        <v>5800</v>
      </c>
      <c r="BG34" s="55">
        <v>0</v>
      </c>
      <c r="BH34" s="55">
        <v>0</v>
      </c>
      <c r="BI34" s="55">
        <f>5700</f>
        <v>5700</v>
      </c>
      <c r="BJ34" s="55">
        <v>0</v>
      </c>
      <c r="BK34" s="55">
        <v>0</v>
      </c>
      <c r="BL34" s="55">
        <f>5700</f>
        <v>5700</v>
      </c>
      <c r="BM34" s="55">
        <v>0</v>
      </c>
      <c r="BN34" s="55">
        <v>0</v>
      </c>
      <c r="BO34" s="55">
        <f>1601.8+445.1</f>
        <v>2046.9</v>
      </c>
      <c r="BP34" s="55">
        <v>0</v>
      </c>
      <c r="BQ34" s="55">
        <f>445.1</f>
        <v>445.1</v>
      </c>
      <c r="BR34" s="55">
        <f>4633+946.2</f>
        <v>5579.2</v>
      </c>
      <c r="BS34" s="55">
        <v>0</v>
      </c>
      <c r="BT34" s="55">
        <v>946.2</v>
      </c>
      <c r="BU34" s="55">
        <f>5800</f>
        <v>5800</v>
      </c>
      <c r="BV34" s="55">
        <v>0</v>
      </c>
      <c r="BW34" s="55">
        <v>0</v>
      </c>
      <c r="BX34" s="55">
        <f>1601.8+445.1</f>
        <v>2046.9</v>
      </c>
      <c r="BY34" s="55">
        <v>0</v>
      </c>
      <c r="BZ34" s="55">
        <f>445.1</f>
        <v>445.1</v>
      </c>
      <c r="CA34" s="55">
        <f>4633+946.2</f>
        <v>5579.2</v>
      </c>
      <c r="CB34" s="55">
        <v>0</v>
      </c>
      <c r="CC34" s="55">
        <v>946.2</v>
      </c>
      <c r="CD34" s="55">
        <f>5800</f>
        <v>5800</v>
      </c>
      <c r="CE34" s="55">
        <v>0</v>
      </c>
      <c r="CF34" s="55">
        <v>0</v>
      </c>
      <c r="CG34" s="56"/>
    </row>
    <row r="35" spans="1:85" ht="157.19999999999999" customHeight="1" x14ac:dyDescent="0.3">
      <c r="A35" s="301"/>
      <c r="B35" s="303"/>
      <c r="C35" s="96" t="s">
        <v>242</v>
      </c>
      <c r="D35" s="80">
        <v>13</v>
      </c>
      <c r="E35" s="80" t="s">
        <v>243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09" t="s">
        <v>244</v>
      </c>
      <c r="X35" s="109" t="s">
        <v>104</v>
      </c>
      <c r="Y35" s="109" t="s">
        <v>245</v>
      </c>
      <c r="Z35" s="293"/>
      <c r="AA35" s="295"/>
      <c r="AB35" s="299"/>
      <c r="AC35" s="225"/>
      <c r="AD35" s="22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6"/>
    </row>
    <row r="36" spans="1:85" ht="157.19999999999999" customHeight="1" x14ac:dyDescent="0.3">
      <c r="A36" s="111" t="s">
        <v>248</v>
      </c>
      <c r="B36" s="51" t="s">
        <v>314</v>
      </c>
      <c r="C36" s="114" t="s">
        <v>202</v>
      </c>
      <c r="D36" s="115" t="s">
        <v>249</v>
      </c>
      <c r="E36" s="115" t="s">
        <v>204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6" t="s">
        <v>235</v>
      </c>
      <c r="X36" s="116" t="s">
        <v>104</v>
      </c>
      <c r="Y36" s="116" t="s">
        <v>237</v>
      </c>
      <c r="Z36" s="115" t="s">
        <v>250</v>
      </c>
      <c r="AA36" s="117" t="s">
        <v>86</v>
      </c>
      <c r="AB36" s="118" t="s">
        <v>251</v>
      </c>
      <c r="AC36" s="85"/>
      <c r="AD36" s="54" t="s">
        <v>252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10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10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10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10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6"/>
    </row>
    <row r="37" spans="1:85" ht="105.6" customHeight="1" x14ac:dyDescent="0.3">
      <c r="A37" s="242" t="s">
        <v>253</v>
      </c>
      <c r="B37" s="243" t="s">
        <v>315</v>
      </c>
      <c r="C37" s="79" t="s">
        <v>202</v>
      </c>
      <c r="D37" s="79" t="s">
        <v>254</v>
      </c>
      <c r="E37" s="79" t="s">
        <v>204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3"/>
      <c r="X37" s="113"/>
      <c r="Y37" s="113"/>
      <c r="Z37" s="304" t="s">
        <v>257</v>
      </c>
      <c r="AA37" s="305" t="s">
        <v>86</v>
      </c>
      <c r="AB37" s="307" t="s">
        <v>258</v>
      </c>
      <c r="AC37" s="281"/>
      <c r="AD37" s="296" t="s">
        <v>252</v>
      </c>
      <c r="AE37" s="208">
        <f>2385</f>
        <v>2385</v>
      </c>
      <c r="AF37" s="208">
        <f>1994.8</f>
        <v>1994.8</v>
      </c>
      <c r="AG37" s="208">
        <v>0</v>
      </c>
      <c r="AH37" s="208">
        <v>0</v>
      </c>
      <c r="AI37" s="208">
        <v>0</v>
      </c>
      <c r="AJ37" s="208">
        <v>0</v>
      </c>
      <c r="AK37" s="208">
        <f>1294.9</f>
        <v>1294.9000000000001</v>
      </c>
      <c r="AL37" s="208">
        <v>0</v>
      </c>
      <c r="AM37" s="208">
        <v>0</v>
      </c>
      <c r="AN37" s="208">
        <f>1356.5</f>
        <v>1356.5</v>
      </c>
      <c r="AO37" s="208">
        <v>0</v>
      </c>
      <c r="AP37" s="208">
        <v>0</v>
      </c>
      <c r="AQ37" s="208">
        <f>1410</f>
        <v>1410</v>
      </c>
      <c r="AR37" s="208">
        <v>0</v>
      </c>
      <c r="AS37" s="208">
        <v>0</v>
      </c>
      <c r="AT37" s="55">
        <f>1410</f>
        <v>1410</v>
      </c>
      <c r="AU37" s="55">
        <v>0</v>
      </c>
      <c r="AV37" s="55">
        <v>0</v>
      </c>
      <c r="AW37" s="55">
        <f>2385</f>
        <v>2385</v>
      </c>
      <c r="AX37" s="55">
        <f>1994.8</f>
        <v>1994.8</v>
      </c>
      <c r="AY37" s="55">
        <v>0</v>
      </c>
      <c r="AZ37" s="55">
        <v>0</v>
      </c>
      <c r="BA37" s="55">
        <v>0</v>
      </c>
      <c r="BB37" s="55">
        <v>0</v>
      </c>
      <c r="BC37" s="55">
        <f>1294.9</f>
        <v>1294.9000000000001</v>
      </c>
      <c r="BD37" s="55">
        <v>0</v>
      </c>
      <c r="BE37" s="55">
        <v>0</v>
      </c>
      <c r="BF37" s="55">
        <f>1356.5</f>
        <v>1356.5</v>
      </c>
      <c r="BG37" s="55">
        <v>0</v>
      </c>
      <c r="BH37" s="55">
        <v>0</v>
      </c>
      <c r="BI37" s="55">
        <f>1410</f>
        <v>1410</v>
      </c>
      <c r="BJ37" s="55">
        <v>0</v>
      </c>
      <c r="BK37" s="55">
        <v>0</v>
      </c>
      <c r="BL37" s="55">
        <f>1410</f>
        <v>1410</v>
      </c>
      <c r="BM37" s="55">
        <v>0</v>
      </c>
      <c r="BN37" s="55">
        <v>0</v>
      </c>
      <c r="BO37" s="55">
        <f>1994.8</f>
        <v>1994.8</v>
      </c>
      <c r="BP37" s="55">
        <v>0</v>
      </c>
      <c r="BQ37" s="55">
        <v>0</v>
      </c>
      <c r="BR37" s="55">
        <f>1294.9</f>
        <v>1294.9000000000001</v>
      </c>
      <c r="BS37" s="55">
        <v>0</v>
      </c>
      <c r="BT37" s="55">
        <v>0</v>
      </c>
      <c r="BU37" s="55">
        <f>1356.5</f>
        <v>1356.5</v>
      </c>
      <c r="BV37" s="55">
        <v>0</v>
      </c>
      <c r="BW37" s="55">
        <v>0</v>
      </c>
      <c r="BX37" s="55">
        <f>1994.8</f>
        <v>1994.8</v>
      </c>
      <c r="BY37" s="55">
        <v>0</v>
      </c>
      <c r="BZ37" s="55">
        <v>0</v>
      </c>
      <c r="CA37" s="55">
        <f>1294.9</f>
        <v>1294.9000000000001</v>
      </c>
      <c r="CB37" s="55">
        <v>0</v>
      </c>
      <c r="CC37" s="55">
        <v>0</v>
      </c>
      <c r="CD37" s="55">
        <f>1356.5</f>
        <v>1356.5</v>
      </c>
      <c r="CE37" s="55">
        <v>0</v>
      </c>
      <c r="CF37" s="55">
        <v>0</v>
      </c>
      <c r="CG37" s="56"/>
    </row>
    <row r="38" spans="1:85" ht="103.8" customHeight="1" x14ac:dyDescent="0.3">
      <c r="A38" s="242"/>
      <c r="B38" s="243"/>
      <c r="C38" s="79" t="s">
        <v>255</v>
      </c>
      <c r="D38" s="79" t="s">
        <v>104</v>
      </c>
      <c r="E38" s="79" t="s">
        <v>256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3"/>
      <c r="X38" s="113"/>
      <c r="Y38" s="113"/>
      <c r="Z38" s="304"/>
      <c r="AA38" s="306"/>
      <c r="AB38" s="307"/>
      <c r="AC38" s="308"/>
      <c r="AD38" s="297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6"/>
    </row>
    <row r="39" spans="1:85" ht="157.80000000000001" customHeight="1" x14ac:dyDescent="0.3">
      <c r="A39" s="107" t="s">
        <v>259</v>
      </c>
      <c r="B39" s="108" t="s">
        <v>316</v>
      </c>
      <c r="C39" s="79" t="s">
        <v>202</v>
      </c>
      <c r="D39" s="79" t="s">
        <v>260</v>
      </c>
      <c r="E39" s="79" t="s">
        <v>204</v>
      </c>
      <c r="F39" s="79" t="s">
        <v>221</v>
      </c>
      <c r="G39" s="79" t="s">
        <v>104</v>
      </c>
      <c r="H39" s="79" t="s">
        <v>222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 t="s">
        <v>103</v>
      </c>
      <c r="X39" s="76" t="s">
        <v>104</v>
      </c>
      <c r="Y39" s="77" t="s">
        <v>261</v>
      </c>
      <c r="Z39" s="97" t="s">
        <v>227</v>
      </c>
      <c r="AA39" s="110" t="s">
        <v>86</v>
      </c>
      <c r="AB39" s="103" t="s">
        <v>225</v>
      </c>
      <c r="AC39" s="104" t="s">
        <v>75</v>
      </c>
      <c r="AD39" s="100" t="s">
        <v>76</v>
      </c>
      <c r="AE39" s="55">
        <f>2549.3</f>
        <v>2549.3000000000002</v>
      </c>
      <c r="AF39" s="55">
        <f>2386.7</f>
        <v>2386.6999999999998</v>
      </c>
      <c r="AG39" s="55">
        <v>0</v>
      </c>
      <c r="AH39" s="55">
        <v>0</v>
      </c>
      <c r="AI39" s="55">
        <v>0</v>
      </c>
      <c r="AJ39" s="55">
        <v>0</v>
      </c>
      <c r="AK39" s="55">
        <f>1442.9+58.2</f>
        <v>1501.1000000000001</v>
      </c>
      <c r="AL39" s="55">
        <v>0</v>
      </c>
      <c r="AM39" s="55">
        <v>58.2</v>
      </c>
      <c r="AN39" s="55">
        <v>1139</v>
      </c>
      <c r="AO39" s="55">
        <v>0</v>
      </c>
      <c r="AP39" s="55">
        <v>0</v>
      </c>
      <c r="AQ39" s="55">
        <v>1180</v>
      </c>
      <c r="AR39" s="55">
        <v>0</v>
      </c>
      <c r="AS39" s="55">
        <v>0</v>
      </c>
      <c r="AT39" s="55">
        <v>1180</v>
      </c>
      <c r="AU39" s="55">
        <v>0</v>
      </c>
      <c r="AV39" s="55">
        <v>0</v>
      </c>
      <c r="AW39" s="55">
        <f>2549.3</f>
        <v>2549.3000000000002</v>
      </c>
      <c r="AX39" s="55">
        <f>2386.7</f>
        <v>2386.6999999999998</v>
      </c>
      <c r="AY39" s="55">
        <v>0</v>
      </c>
      <c r="AZ39" s="55">
        <v>0</v>
      </c>
      <c r="BA39" s="55">
        <v>0</v>
      </c>
      <c r="BB39" s="55">
        <v>0</v>
      </c>
      <c r="BC39" s="55">
        <f>1442.9+58.2</f>
        <v>1501.1000000000001</v>
      </c>
      <c r="BD39" s="55">
        <v>0</v>
      </c>
      <c r="BE39" s="55">
        <v>58.2</v>
      </c>
      <c r="BF39" s="55">
        <v>1139</v>
      </c>
      <c r="BG39" s="55">
        <v>0</v>
      </c>
      <c r="BH39" s="55">
        <v>0</v>
      </c>
      <c r="BI39" s="55">
        <v>1180</v>
      </c>
      <c r="BJ39" s="55">
        <v>0</v>
      </c>
      <c r="BK39" s="55">
        <v>0</v>
      </c>
      <c r="BL39" s="55">
        <v>1180</v>
      </c>
      <c r="BM39" s="55">
        <v>0</v>
      </c>
      <c r="BN39" s="55">
        <v>0</v>
      </c>
      <c r="BO39" s="55">
        <f>2386.7</f>
        <v>2386.6999999999998</v>
      </c>
      <c r="BP39" s="55">
        <v>0</v>
      </c>
      <c r="BQ39" s="55">
        <v>0</v>
      </c>
      <c r="BR39" s="55">
        <f>1442.9+58.2</f>
        <v>1501.1000000000001</v>
      </c>
      <c r="BS39" s="55">
        <v>0</v>
      </c>
      <c r="BT39" s="55">
        <v>58.2</v>
      </c>
      <c r="BU39" s="55">
        <v>1139</v>
      </c>
      <c r="BV39" s="55">
        <v>0</v>
      </c>
      <c r="BW39" s="55">
        <v>0</v>
      </c>
      <c r="BX39" s="55">
        <f>2386.7</f>
        <v>2386.6999999999998</v>
      </c>
      <c r="BY39" s="55">
        <v>0</v>
      </c>
      <c r="BZ39" s="55">
        <v>0</v>
      </c>
      <c r="CA39" s="55">
        <f>1442.9+58.2</f>
        <v>1501.1000000000001</v>
      </c>
      <c r="CB39" s="55">
        <v>0</v>
      </c>
      <c r="CC39" s="55">
        <v>58.2</v>
      </c>
      <c r="CD39" s="55">
        <v>1139</v>
      </c>
      <c r="CE39" s="55">
        <v>0</v>
      </c>
      <c r="CF39" s="55">
        <v>0</v>
      </c>
      <c r="CG39" s="56"/>
    </row>
    <row r="40" spans="1:85" ht="222.75" customHeight="1" x14ac:dyDescent="0.3">
      <c r="A40" s="90" t="s">
        <v>262</v>
      </c>
      <c r="B40" s="91" t="s">
        <v>317</v>
      </c>
      <c r="C40" s="96" t="s">
        <v>202</v>
      </c>
      <c r="D40" s="79" t="s">
        <v>263</v>
      </c>
      <c r="E40" s="79" t="s">
        <v>204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20" t="s">
        <v>105</v>
      </c>
      <c r="X40" s="120"/>
      <c r="Y40" s="120" t="s">
        <v>102</v>
      </c>
      <c r="Z40" s="79" t="s">
        <v>264</v>
      </c>
      <c r="AA40" s="110" t="s">
        <v>86</v>
      </c>
      <c r="AB40" s="98" t="s">
        <v>265</v>
      </c>
      <c r="AC40" s="102" t="s">
        <v>83</v>
      </c>
      <c r="AD40" s="54" t="s">
        <v>84</v>
      </c>
      <c r="AE40" s="55">
        <v>800</v>
      </c>
      <c r="AF40" s="55">
        <v>623.70000000000005</v>
      </c>
      <c r="AG40" s="55">
        <v>0</v>
      </c>
      <c r="AH40" s="55">
        <v>0</v>
      </c>
      <c r="AI40" s="55">
        <v>0</v>
      </c>
      <c r="AJ40" s="55">
        <v>0</v>
      </c>
      <c r="AK40" s="55">
        <v>900</v>
      </c>
      <c r="AL40" s="55">
        <v>0</v>
      </c>
      <c r="AM40" s="55">
        <v>0</v>
      </c>
      <c r="AN40" s="55">
        <v>600</v>
      </c>
      <c r="AO40" s="55">
        <v>0</v>
      </c>
      <c r="AP40" s="55">
        <v>0</v>
      </c>
      <c r="AQ40" s="55">
        <v>600</v>
      </c>
      <c r="AR40" s="55">
        <v>0</v>
      </c>
      <c r="AS40" s="55">
        <v>0</v>
      </c>
      <c r="AT40" s="55">
        <v>600</v>
      </c>
      <c r="AU40" s="55">
        <v>0</v>
      </c>
      <c r="AV40" s="55">
        <v>0</v>
      </c>
      <c r="AW40" s="55">
        <v>800</v>
      </c>
      <c r="AX40" s="55">
        <v>623.70000000000005</v>
      </c>
      <c r="AY40" s="55">
        <v>0</v>
      </c>
      <c r="AZ40" s="55">
        <v>0</v>
      </c>
      <c r="BA40" s="55">
        <v>0</v>
      </c>
      <c r="BB40" s="55">
        <v>0</v>
      </c>
      <c r="BC40" s="55">
        <v>900</v>
      </c>
      <c r="BD40" s="55">
        <v>0</v>
      </c>
      <c r="BE40" s="55">
        <v>0</v>
      </c>
      <c r="BF40" s="55">
        <v>600</v>
      </c>
      <c r="BG40" s="55">
        <v>0</v>
      </c>
      <c r="BH40" s="55">
        <v>0</v>
      </c>
      <c r="BI40" s="55">
        <v>600</v>
      </c>
      <c r="BJ40" s="55">
        <v>0</v>
      </c>
      <c r="BK40" s="55">
        <v>0</v>
      </c>
      <c r="BL40" s="55">
        <v>600</v>
      </c>
      <c r="BM40" s="55">
        <v>0</v>
      </c>
      <c r="BN40" s="55">
        <v>0</v>
      </c>
      <c r="BO40" s="55">
        <v>623.70000000000005</v>
      </c>
      <c r="BP40" s="55">
        <v>0</v>
      </c>
      <c r="BQ40" s="55">
        <v>0</v>
      </c>
      <c r="BR40" s="55">
        <v>900</v>
      </c>
      <c r="BS40" s="55">
        <v>0</v>
      </c>
      <c r="BT40" s="55">
        <v>0</v>
      </c>
      <c r="BU40" s="55">
        <v>600</v>
      </c>
      <c r="BV40" s="55">
        <v>0</v>
      </c>
      <c r="BW40" s="55">
        <v>0</v>
      </c>
      <c r="BX40" s="55">
        <v>623.70000000000005</v>
      </c>
      <c r="BY40" s="55">
        <v>0</v>
      </c>
      <c r="BZ40" s="55">
        <v>0</v>
      </c>
      <c r="CA40" s="55">
        <v>900</v>
      </c>
      <c r="CB40" s="55">
        <v>0</v>
      </c>
      <c r="CC40" s="55">
        <v>0</v>
      </c>
      <c r="CD40" s="55">
        <v>600</v>
      </c>
      <c r="CE40" s="55">
        <v>0</v>
      </c>
      <c r="CF40" s="55">
        <v>0</v>
      </c>
      <c r="CG40" s="56"/>
    </row>
    <row r="41" spans="1:85" ht="173.4" x14ac:dyDescent="0.3">
      <c r="A41" s="50" t="s">
        <v>266</v>
      </c>
      <c r="B41" s="51" t="s">
        <v>318</v>
      </c>
      <c r="C41" s="96" t="s">
        <v>202</v>
      </c>
      <c r="D41" s="79" t="s">
        <v>267</v>
      </c>
      <c r="E41" s="79" t="s">
        <v>204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79" t="s">
        <v>231</v>
      </c>
      <c r="AA41" s="78" t="s">
        <v>86</v>
      </c>
      <c r="AB41" s="98" t="s">
        <v>232</v>
      </c>
      <c r="AC41" s="85" t="s">
        <v>77</v>
      </c>
      <c r="AD41" s="54" t="s">
        <v>78</v>
      </c>
      <c r="AE41" s="55">
        <v>30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180</v>
      </c>
      <c r="AL41" s="55">
        <v>0</v>
      </c>
      <c r="AM41" s="55">
        <v>0</v>
      </c>
      <c r="AN41" s="55">
        <v>200</v>
      </c>
      <c r="AO41" s="55">
        <v>0</v>
      </c>
      <c r="AP41" s="55">
        <v>0</v>
      </c>
      <c r="AQ41" s="55">
        <v>200</v>
      </c>
      <c r="AR41" s="55">
        <v>0</v>
      </c>
      <c r="AS41" s="55">
        <v>0</v>
      </c>
      <c r="AT41" s="55">
        <v>200</v>
      </c>
      <c r="AU41" s="55">
        <v>0</v>
      </c>
      <c r="AV41" s="55">
        <v>0</v>
      </c>
      <c r="AW41" s="55">
        <v>30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180</v>
      </c>
      <c r="BD41" s="55">
        <v>0</v>
      </c>
      <c r="BE41" s="55">
        <v>0</v>
      </c>
      <c r="BF41" s="55">
        <v>200</v>
      </c>
      <c r="BG41" s="55">
        <v>0</v>
      </c>
      <c r="BH41" s="55">
        <v>0</v>
      </c>
      <c r="BI41" s="55">
        <v>200</v>
      </c>
      <c r="BJ41" s="55">
        <v>0</v>
      </c>
      <c r="BK41" s="55">
        <v>0</v>
      </c>
      <c r="BL41" s="55">
        <v>200</v>
      </c>
      <c r="BM41" s="55">
        <v>0</v>
      </c>
      <c r="BN41" s="55">
        <v>0</v>
      </c>
      <c r="BO41" s="55">
        <v>0</v>
      </c>
      <c r="BP41" s="55">
        <v>0</v>
      </c>
      <c r="BQ41" s="55">
        <v>0</v>
      </c>
      <c r="BR41" s="55">
        <v>180</v>
      </c>
      <c r="BS41" s="55">
        <v>0</v>
      </c>
      <c r="BT41" s="55">
        <v>0</v>
      </c>
      <c r="BU41" s="55">
        <v>200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180</v>
      </c>
      <c r="CB41" s="55">
        <v>0</v>
      </c>
      <c r="CC41" s="55">
        <v>0</v>
      </c>
      <c r="CD41" s="55">
        <v>200</v>
      </c>
      <c r="CE41" s="55">
        <v>0</v>
      </c>
      <c r="CF41" s="55">
        <v>0</v>
      </c>
      <c r="CG41" s="56"/>
    </row>
    <row r="42" spans="1:85" ht="104.4" customHeight="1" x14ac:dyDescent="0.3">
      <c r="A42" s="121" t="s">
        <v>85</v>
      </c>
      <c r="B42" s="122" t="s">
        <v>319</v>
      </c>
      <c r="C42" s="123" t="s">
        <v>66</v>
      </c>
      <c r="D42" s="123" t="s">
        <v>66</v>
      </c>
      <c r="E42" s="123" t="s">
        <v>66</v>
      </c>
      <c r="F42" s="123" t="s">
        <v>66</v>
      </c>
      <c r="G42" s="123" t="s">
        <v>66</v>
      </c>
      <c r="H42" s="123" t="s">
        <v>66</v>
      </c>
      <c r="I42" s="123" t="s">
        <v>66</v>
      </c>
      <c r="J42" s="123" t="s">
        <v>66</v>
      </c>
      <c r="K42" s="123" t="s">
        <v>66</v>
      </c>
      <c r="L42" s="123" t="s">
        <v>66</v>
      </c>
      <c r="M42" s="123" t="s">
        <v>66</v>
      </c>
      <c r="N42" s="123" t="s">
        <v>66</v>
      </c>
      <c r="O42" s="123" t="s">
        <v>66</v>
      </c>
      <c r="P42" s="123" t="s">
        <v>66</v>
      </c>
      <c r="Q42" s="123" t="s">
        <v>66</v>
      </c>
      <c r="R42" s="123" t="s">
        <v>66</v>
      </c>
      <c r="S42" s="123" t="s">
        <v>66</v>
      </c>
      <c r="T42" s="123" t="s">
        <v>66</v>
      </c>
      <c r="U42" s="123" t="s">
        <v>66</v>
      </c>
      <c r="V42" s="123" t="s">
        <v>66</v>
      </c>
      <c r="W42" s="123" t="s">
        <v>66</v>
      </c>
      <c r="X42" s="123" t="s">
        <v>66</v>
      </c>
      <c r="Y42" s="123" t="s">
        <v>66</v>
      </c>
      <c r="Z42" s="124" t="s">
        <v>66</v>
      </c>
      <c r="AA42" s="123" t="s">
        <v>66</v>
      </c>
      <c r="AB42" s="123" t="s">
        <v>66</v>
      </c>
      <c r="AC42" s="125" t="s">
        <v>66</v>
      </c>
      <c r="AD42" s="123" t="s">
        <v>66</v>
      </c>
      <c r="AE42" s="126">
        <f>AE43+AE44+AE45+AE46+AE47+AE48+AE49+AE50+AE51+AE52+AE53+AE54+AE57+AE55+AE56+AE58</f>
        <v>18422.300000000003</v>
      </c>
      <c r="AF42" s="126">
        <f t="shared" ref="AF42:AS42" si="56">AF43+AF44+AF45+AF46+AF47+AF48+AF49+AF50+AF51+AF52+AF53+AF54+AF57+AF55+AF56+AF58</f>
        <v>17746.5</v>
      </c>
      <c r="AG42" s="126">
        <f t="shared" si="56"/>
        <v>0</v>
      </c>
      <c r="AH42" s="126">
        <f t="shared" si="56"/>
        <v>0</v>
      </c>
      <c r="AI42" s="126">
        <f t="shared" si="56"/>
        <v>0</v>
      </c>
      <c r="AJ42" s="126">
        <f t="shared" si="56"/>
        <v>0</v>
      </c>
      <c r="AK42" s="126">
        <f t="shared" si="56"/>
        <v>65163.9</v>
      </c>
      <c r="AL42" s="126">
        <f t="shared" si="56"/>
        <v>0</v>
      </c>
      <c r="AM42" s="126">
        <f t="shared" si="56"/>
        <v>2266.8000000000002</v>
      </c>
      <c r="AN42" s="126">
        <f t="shared" si="56"/>
        <v>38387.800000000003</v>
      </c>
      <c r="AO42" s="126">
        <f t="shared" si="56"/>
        <v>0</v>
      </c>
      <c r="AP42" s="126">
        <f t="shared" si="56"/>
        <v>0</v>
      </c>
      <c r="AQ42" s="126">
        <f t="shared" si="56"/>
        <v>39448.400000000001</v>
      </c>
      <c r="AR42" s="126">
        <f t="shared" si="56"/>
        <v>0</v>
      </c>
      <c r="AS42" s="126">
        <f t="shared" si="56"/>
        <v>0</v>
      </c>
      <c r="AT42" s="126">
        <f t="shared" ref="AT42:AV42" si="57">AT43+AT44+AT45+AT46+AT47+AT48+AT49+AT50+AT51+AT52+AT53+AT54+AT57+AT55+AT56+AT58</f>
        <v>39448.400000000001</v>
      </c>
      <c r="AU42" s="126">
        <f t="shared" si="57"/>
        <v>0</v>
      </c>
      <c r="AV42" s="126">
        <f t="shared" si="57"/>
        <v>0</v>
      </c>
      <c r="AW42" s="126">
        <f>AW43+AW44+AW45+AW46+AW47+AW48+AW49+AW50+AW51+AW52+AW53+AW54+AW57+AW55+AW56+AW58</f>
        <v>18422.300000000003</v>
      </c>
      <c r="AX42" s="126">
        <f t="shared" ref="AX42:BW42" si="58">AX43+AX44+AX45+AX46+AX47+AX48+AX49+AX50+AX51+AX52+AX53+AX54+AX57+AX55+AX56+AX58</f>
        <v>17746.5</v>
      </c>
      <c r="AY42" s="126">
        <f t="shared" si="58"/>
        <v>0</v>
      </c>
      <c r="AZ42" s="126">
        <f t="shared" si="58"/>
        <v>0</v>
      </c>
      <c r="BA42" s="126">
        <f t="shared" si="58"/>
        <v>0</v>
      </c>
      <c r="BB42" s="126">
        <f>BB43+BB44+BB45+BB46+BB47+BB48+BB49+BB50+BB51+BB52+BB53+BB54+BB57+BB55+BB56+BB58</f>
        <v>0</v>
      </c>
      <c r="BC42" s="126">
        <f t="shared" si="58"/>
        <v>53688.9</v>
      </c>
      <c r="BD42" s="126">
        <f t="shared" si="58"/>
        <v>0</v>
      </c>
      <c r="BE42" s="126">
        <f t="shared" si="58"/>
        <v>2266.8000000000002</v>
      </c>
      <c r="BF42" s="126">
        <f t="shared" si="58"/>
        <v>38387.800000000003</v>
      </c>
      <c r="BG42" s="126">
        <f t="shared" si="58"/>
        <v>0</v>
      </c>
      <c r="BH42" s="126">
        <f t="shared" si="58"/>
        <v>0</v>
      </c>
      <c r="BI42" s="126">
        <f t="shared" si="58"/>
        <v>39448.400000000001</v>
      </c>
      <c r="BJ42" s="126">
        <f t="shared" si="58"/>
        <v>0</v>
      </c>
      <c r="BK42" s="126">
        <f t="shared" si="58"/>
        <v>0</v>
      </c>
      <c r="BL42" s="126">
        <f t="shared" si="58"/>
        <v>39448.400000000001</v>
      </c>
      <c r="BM42" s="126">
        <f t="shared" si="58"/>
        <v>0</v>
      </c>
      <c r="BN42" s="126">
        <f t="shared" si="58"/>
        <v>0</v>
      </c>
      <c r="BO42" s="126">
        <f t="shared" si="58"/>
        <v>17746.5</v>
      </c>
      <c r="BP42" s="126">
        <f t="shared" si="58"/>
        <v>0</v>
      </c>
      <c r="BQ42" s="126">
        <f t="shared" si="58"/>
        <v>0</v>
      </c>
      <c r="BR42" s="126">
        <f t="shared" si="58"/>
        <v>65163.9</v>
      </c>
      <c r="BS42" s="126">
        <f t="shared" si="58"/>
        <v>0</v>
      </c>
      <c r="BT42" s="126">
        <f t="shared" si="58"/>
        <v>2266.8000000000002</v>
      </c>
      <c r="BU42" s="126">
        <f t="shared" si="58"/>
        <v>38387.800000000003</v>
      </c>
      <c r="BV42" s="126">
        <f t="shared" si="58"/>
        <v>0</v>
      </c>
      <c r="BW42" s="126">
        <f t="shared" si="58"/>
        <v>0</v>
      </c>
      <c r="BX42" s="126">
        <f t="shared" ref="BX42:BY42" si="59">BX43+BX44+BX45+BX46+BX47+BX48+BX49+BX50+BX51+BX52+BX53+BX54+BX57+BX55+BX56+BX58</f>
        <v>17746.5</v>
      </c>
      <c r="BY42" s="126">
        <f t="shared" si="59"/>
        <v>0</v>
      </c>
      <c r="BZ42" s="126">
        <f>BZ43+BZ44+BZ45+BZ46+BZ47+BZ48+BZ49+BZ50+BZ51+BZ52+BZ53+BZ54+BZ57+BZ55+BZ56+BZ58</f>
        <v>0</v>
      </c>
      <c r="CA42" s="126">
        <f t="shared" ref="CA42:CF42" si="60">CA43+CA44+CA45+CA46+CA47+CA48+CA49+CA50+CA51+CA52+CA53+CA54+CA57+CA55+CA56+CA58</f>
        <v>53688.9</v>
      </c>
      <c r="CB42" s="126">
        <f t="shared" si="60"/>
        <v>0</v>
      </c>
      <c r="CC42" s="126">
        <f t="shared" si="60"/>
        <v>2266.8000000000002</v>
      </c>
      <c r="CD42" s="126">
        <f t="shared" si="60"/>
        <v>38387.800000000003</v>
      </c>
      <c r="CE42" s="126">
        <f t="shared" si="60"/>
        <v>0</v>
      </c>
      <c r="CF42" s="126">
        <f t="shared" si="60"/>
        <v>0</v>
      </c>
      <c r="CG42" s="127"/>
    </row>
    <row r="43" spans="1:85" ht="68.400000000000006" customHeight="1" x14ac:dyDescent="0.3">
      <c r="A43" s="242" t="s">
        <v>279</v>
      </c>
      <c r="B43" s="243" t="s">
        <v>320</v>
      </c>
      <c r="C43" s="310" t="s">
        <v>268</v>
      </c>
      <c r="D43" s="309" t="s">
        <v>269</v>
      </c>
      <c r="E43" s="309" t="s">
        <v>270</v>
      </c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11" t="s">
        <v>109</v>
      </c>
      <c r="X43" s="312" t="s">
        <v>86</v>
      </c>
      <c r="Y43" s="312" t="s">
        <v>87</v>
      </c>
      <c r="Z43" s="313" t="s">
        <v>271</v>
      </c>
      <c r="AA43" s="309"/>
      <c r="AB43" s="309" t="s">
        <v>272</v>
      </c>
      <c r="AC43" s="314" t="s">
        <v>47</v>
      </c>
      <c r="AD43" s="128" t="s">
        <v>273</v>
      </c>
      <c r="AE43" s="129">
        <f>926</f>
        <v>926</v>
      </c>
      <c r="AF43" s="129">
        <v>776.7</v>
      </c>
      <c r="AG43" s="129">
        <v>0</v>
      </c>
      <c r="AH43" s="129">
        <v>0</v>
      </c>
      <c r="AI43" s="129">
        <v>0</v>
      </c>
      <c r="AJ43" s="129">
        <v>0</v>
      </c>
      <c r="AK43" s="129">
        <f>1540.5</f>
        <v>1540.5</v>
      </c>
      <c r="AL43" s="129">
        <v>0</v>
      </c>
      <c r="AM43" s="129">
        <v>0</v>
      </c>
      <c r="AN43" s="129">
        <v>1387.7</v>
      </c>
      <c r="AO43" s="129">
        <v>0</v>
      </c>
      <c r="AP43" s="129">
        <v>0</v>
      </c>
      <c r="AQ43" s="129">
        <v>1392.1</v>
      </c>
      <c r="AR43" s="129">
        <v>0</v>
      </c>
      <c r="AS43" s="129">
        <v>0</v>
      </c>
      <c r="AT43" s="129">
        <v>1392.1</v>
      </c>
      <c r="AU43" s="129">
        <v>0</v>
      </c>
      <c r="AV43" s="129">
        <v>0</v>
      </c>
      <c r="AW43" s="129">
        <f>926</f>
        <v>926</v>
      </c>
      <c r="AX43" s="129">
        <v>776.7</v>
      </c>
      <c r="AY43" s="129">
        <v>0</v>
      </c>
      <c r="AZ43" s="129">
        <v>0</v>
      </c>
      <c r="BA43" s="129">
        <v>0</v>
      </c>
      <c r="BB43" s="129">
        <v>0</v>
      </c>
      <c r="BC43" s="129">
        <f>1540.5</f>
        <v>1540.5</v>
      </c>
      <c r="BD43" s="129">
        <v>0</v>
      </c>
      <c r="BE43" s="129">
        <v>0</v>
      </c>
      <c r="BF43" s="129">
        <v>1387.7</v>
      </c>
      <c r="BG43" s="129">
        <v>0</v>
      </c>
      <c r="BH43" s="129">
        <v>0</v>
      </c>
      <c r="BI43" s="129">
        <v>1392.1</v>
      </c>
      <c r="BJ43" s="129">
        <v>0</v>
      </c>
      <c r="BK43" s="129">
        <v>0</v>
      </c>
      <c r="BL43" s="129">
        <v>1392.1</v>
      </c>
      <c r="BM43" s="129">
        <v>0</v>
      </c>
      <c r="BN43" s="129">
        <v>0</v>
      </c>
      <c r="BO43" s="129">
        <v>776.7</v>
      </c>
      <c r="BP43" s="129">
        <v>0</v>
      </c>
      <c r="BQ43" s="129">
        <v>0</v>
      </c>
      <c r="BR43" s="129">
        <f>1540.5</f>
        <v>1540.5</v>
      </c>
      <c r="BS43" s="129">
        <v>0</v>
      </c>
      <c r="BT43" s="129">
        <v>0</v>
      </c>
      <c r="BU43" s="129">
        <v>1387.7</v>
      </c>
      <c r="BV43" s="129">
        <v>0</v>
      </c>
      <c r="BW43" s="129">
        <v>0</v>
      </c>
      <c r="BX43" s="129">
        <v>776.7</v>
      </c>
      <c r="BY43" s="129">
        <v>0</v>
      </c>
      <c r="BZ43" s="129">
        <v>0</v>
      </c>
      <c r="CA43" s="129">
        <f>1540.5</f>
        <v>1540.5</v>
      </c>
      <c r="CB43" s="129">
        <v>0</v>
      </c>
      <c r="CC43" s="129">
        <v>0</v>
      </c>
      <c r="CD43" s="129">
        <v>1387.7</v>
      </c>
      <c r="CE43" s="129">
        <v>0</v>
      </c>
      <c r="CF43" s="129">
        <v>0</v>
      </c>
      <c r="CG43" s="130"/>
    </row>
    <row r="44" spans="1:85" ht="66.599999999999994" customHeight="1" x14ac:dyDescent="0.3">
      <c r="A44" s="242"/>
      <c r="B44" s="243"/>
      <c r="C44" s="310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11"/>
      <c r="X44" s="312"/>
      <c r="Y44" s="312"/>
      <c r="Z44" s="313"/>
      <c r="AA44" s="309"/>
      <c r="AB44" s="309"/>
      <c r="AC44" s="314"/>
      <c r="AD44" s="128" t="s">
        <v>274</v>
      </c>
      <c r="AE44" s="129">
        <f>2487.6</f>
        <v>2487.6</v>
      </c>
      <c r="AF44" s="129">
        <v>2236.3000000000002</v>
      </c>
      <c r="AG44" s="129">
        <v>0</v>
      </c>
      <c r="AH44" s="129">
        <v>0</v>
      </c>
      <c r="AI44" s="129">
        <v>0</v>
      </c>
      <c r="AJ44" s="129">
        <v>0</v>
      </c>
      <c r="AK44" s="129">
        <f>2520</f>
        <v>2520</v>
      </c>
      <c r="AL44" s="129">
        <v>0</v>
      </c>
      <c r="AM44" s="129">
        <v>0</v>
      </c>
      <c r="AN44" s="129">
        <v>2389.5</v>
      </c>
      <c r="AO44" s="129">
        <v>0</v>
      </c>
      <c r="AP44" s="129">
        <v>0</v>
      </c>
      <c r="AQ44" s="129">
        <v>2232.4</v>
      </c>
      <c r="AR44" s="129">
        <v>0</v>
      </c>
      <c r="AS44" s="129">
        <v>0</v>
      </c>
      <c r="AT44" s="129">
        <v>2232.4</v>
      </c>
      <c r="AU44" s="129">
        <v>0</v>
      </c>
      <c r="AV44" s="129">
        <v>0</v>
      </c>
      <c r="AW44" s="129">
        <f>2487.6</f>
        <v>2487.6</v>
      </c>
      <c r="AX44" s="129">
        <v>2236.3000000000002</v>
      </c>
      <c r="AY44" s="129">
        <v>0</v>
      </c>
      <c r="AZ44" s="129">
        <v>0</v>
      </c>
      <c r="BA44" s="129">
        <v>0</v>
      </c>
      <c r="BB44" s="129">
        <v>0</v>
      </c>
      <c r="BC44" s="129">
        <f>2520</f>
        <v>2520</v>
      </c>
      <c r="BD44" s="129">
        <v>0</v>
      </c>
      <c r="BE44" s="129">
        <v>0</v>
      </c>
      <c r="BF44" s="129">
        <v>2389.5</v>
      </c>
      <c r="BG44" s="129">
        <v>0</v>
      </c>
      <c r="BH44" s="129">
        <v>0</v>
      </c>
      <c r="BI44" s="129">
        <v>2232.4</v>
      </c>
      <c r="BJ44" s="129">
        <v>0</v>
      </c>
      <c r="BK44" s="129">
        <v>0</v>
      </c>
      <c r="BL44" s="129">
        <v>2232.4</v>
      </c>
      <c r="BM44" s="129">
        <v>0</v>
      </c>
      <c r="BN44" s="129">
        <v>0</v>
      </c>
      <c r="BO44" s="129">
        <v>2236.3000000000002</v>
      </c>
      <c r="BP44" s="129">
        <v>0</v>
      </c>
      <c r="BQ44" s="129">
        <v>0</v>
      </c>
      <c r="BR44" s="129">
        <f>2520</f>
        <v>2520</v>
      </c>
      <c r="BS44" s="129">
        <v>0</v>
      </c>
      <c r="BT44" s="129">
        <v>0</v>
      </c>
      <c r="BU44" s="129">
        <v>2389.5</v>
      </c>
      <c r="BV44" s="129">
        <v>0</v>
      </c>
      <c r="BW44" s="129">
        <v>0</v>
      </c>
      <c r="BX44" s="129">
        <v>2236.3000000000002</v>
      </c>
      <c r="BY44" s="129">
        <v>0</v>
      </c>
      <c r="BZ44" s="129">
        <v>0</v>
      </c>
      <c r="CA44" s="129">
        <f>2520</f>
        <v>2520</v>
      </c>
      <c r="CB44" s="129">
        <v>0</v>
      </c>
      <c r="CC44" s="129">
        <v>0</v>
      </c>
      <c r="CD44" s="129">
        <v>2389.5</v>
      </c>
      <c r="CE44" s="129">
        <v>0</v>
      </c>
      <c r="CF44" s="129">
        <v>0</v>
      </c>
      <c r="CG44" s="130"/>
    </row>
    <row r="45" spans="1:85" ht="73.2" customHeight="1" x14ac:dyDescent="0.3">
      <c r="A45" s="242"/>
      <c r="B45" s="243"/>
      <c r="C45" s="310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11"/>
      <c r="X45" s="312"/>
      <c r="Y45" s="312"/>
      <c r="Z45" s="313"/>
      <c r="AA45" s="309"/>
      <c r="AB45" s="309"/>
      <c r="AC45" s="314"/>
      <c r="AD45" s="128" t="s">
        <v>275</v>
      </c>
      <c r="AE45" s="129">
        <f>680</f>
        <v>680</v>
      </c>
      <c r="AF45" s="129">
        <v>652.5</v>
      </c>
      <c r="AG45" s="129">
        <v>0</v>
      </c>
      <c r="AH45" s="129">
        <v>0</v>
      </c>
      <c r="AI45" s="129">
        <v>0</v>
      </c>
      <c r="AJ45" s="129">
        <v>0</v>
      </c>
      <c r="AK45" s="129">
        <v>1142</v>
      </c>
      <c r="AL45" s="129">
        <v>0</v>
      </c>
      <c r="AM45" s="129">
        <v>0</v>
      </c>
      <c r="AN45" s="129">
        <v>1200</v>
      </c>
      <c r="AO45" s="129">
        <v>0</v>
      </c>
      <c r="AP45" s="129">
        <v>0</v>
      </c>
      <c r="AQ45" s="129">
        <v>1200</v>
      </c>
      <c r="AR45" s="129">
        <v>0</v>
      </c>
      <c r="AS45" s="129">
        <v>0</v>
      </c>
      <c r="AT45" s="129">
        <v>1200</v>
      </c>
      <c r="AU45" s="129">
        <v>0</v>
      </c>
      <c r="AV45" s="129">
        <v>0</v>
      </c>
      <c r="AW45" s="129">
        <f>680</f>
        <v>680</v>
      </c>
      <c r="AX45" s="129">
        <v>652.5</v>
      </c>
      <c r="AY45" s="129">
        <v>0</v>
      </c>
      <c r="AZ45" s="129">
        <v>0</v>
      </c>
      <c r="BA45" s="129">
        <v>0</v>
      </c>
      <c r="BB45" s="129">
        <v>0</v>
      </c>
      <c r="BC45" s="129">
        <v>1142</v>
      </c>
      <c r="BD45" s="129">
        <v>0</v>
      </c>
      <c r="BE45" s="129">
        <v>0</v>
      </c>
      <c r="BF45" s="129">
        <v>1200</v>
      </c>
      <c r="BG45" s="129">
        <v>0</v>
      </c>
      <c r="BH45" s="129">
        <v>0</v>
      </c>
      <c r="BI45" s="129">
        <v>1200</v>
      </c>
      <c r="BJ45" s="129">
        <v>0</v>
      </c>
      <c r="BK45" s="129">
        <v>0</v>
      </c>
      <c r="BL45" s="129">
        <v>1200</v>
      </c>
      <c r="BM45" s="129">
        <v>0</v>
      </c>
      <c r="BN45" s="129">
        <v>0</v>
      </c>
      <c r="BO45" s="129">
        <v>652.5</v>
      </c>
      <c r="BP45" s="129">
        <v>0</v>
      </c>
      <c r="BQ45" s="129">
        <v>0</v>
      </c>
      <c r="BR45" s="129">
        <v>1142</v>
      </c>
      <c r="BS45" s="129">
        <v>0</v>
      </c>
      <c r="BT45" s="129">
        <v>0</v>
      </c>
      <c r="BU45" s="129">
        <v>1200</v>
      </c>
      <c r="BV45" s="129">
        <v>0</v>
      </c>
      <c r="BW45" s="129">
        <v>0</v>
      </c>
      <c r="BX45" s="129">
        <v>652.5</v>
      </c>
      <c r="BY45" s="129">
        <v>0</v>
      </c>
      <c r="BZ45" s="129">
        <v>0</v>
      </c>
      <c r="CA45" s="129">
        <v>1142</v>
      </c>
      <c r="CB45" s="129">
        <v>0</v>
      </c>
      <c r="CC45" s="129">
        <v>0</v>
      </c>
      <c r="CD45" s="129">
        <v>1200</v>
      </c>
      <c r="CE45" s="129">
        <v>0</v>
      </c>
      <c r="CF45" s="129">
        <v>0</v>
      </c>
      <c r="CG45" s="130"/>
    </row>
    <row r="46" spans="1:85" ht="70.2" customHeight="1" x14ac:dyDescent="0.3">
      <c r="A46" s="242"/>
      <c r="B46" s="243"/>
      <c r="C46" s="310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11"/>
      <c r="X46" s="312"/>
      <c r="Y46" s="312"/>
      <c r="Z46" s="313"/>
      <c r="AA46" s="309"/>
      <c r="AB46" s="309"/>
      <c r="AC46" s="314"/>
      <c r="AD46" s="128" t="s">
        <v>276</v>
      </c>
      <c r="AE46" s="129">
        <v>1170</v>
      </c>
      <c r="AF46" s="129">
        <v>1015.7</v>
      </c>
      <c r="AG46" s="129">
        <v>0</v>
      </c>
      <c r="AH46" s="129">
        <v>0</v>
      </c>
      <c r="AI46" s="129">
        <v>0</v>
      </c>
      <c r="AJ46" s="129">
        <v>0</v>
      </c>
      <c r="AK46" s="129">
        <v>1198.8</v>
      </c>
      <c r="AL46" s="129">
        <v>0</v>
      </c>
      <c r="AM46" s="129">
        <v>0</v>
      </c>
      <c r="AN46" s="129">
        <v>1405</v>
      </c>
      <c r="AO46" s="129">
        <v>0</v>
      </c>
      <c r="AP46" s="129">
        <v>0</v>
      </c>
      <c r="AQ46" s="129">
        <v>1410</v>
      </c>
      <c r="AR46" s="129">
        <v>0</v>
      </c>
      <c r="AS46" s="129">
        <v>0</v>
      </c>
      <c r="AT46" s="129">
        <v>1410</v>
      </c>
      <c r="AU46" s="129">
        <v>0</v>
      </c>
      <c r="AV46" s="129">
        <v>0</v>
      </c>
      <c r="AW46" s="129">
        <v>1170</v>
      </c>
      <c r="AX46" s="129">
        <v>1015.7</v>
      </c>
      <c r="AY46" s="129">
        <v>0</v>
      </c>
      <c r="AZ46" s="129">
        <v>0</v>
      </c>
      <c r="BA46" s="129">
        <v>0</v>
      </c>
      <c r="BB46" s="129">
        <v>0</v>
      </c>
      <c r="BC46" s="129">
        <v>1198.8</v>
      </c>
      <c r="BD46" s="129">
        <v>0</v>
      </c>
      <c r="BE46" s="129">
        <v>0</v>
      </c>
      <c r="BF46" s="129">
        <v>1405</v>
      </c>
      <c r="BG46" s="129">
        <v>0</v>
      </c>
      <c r="BH46" s="129">
        <v>0</v>
      </c>
      <c r="BI46" s="129">
        <v>1410</v>
      </c>
      <c r="BJ46" s="129">
        <v>0</v>
      </c>
      <c r="BK46" s="129">
        <v>0</v>
      </c>
      <c r="BL46" s="129">
        <v>1410</v>
      </c>
      <c r="BM46" s="129">
        <v>0</v>
      </c>
      <c r="BN46" s="129">
        <v>0</v>
      </c>
      <c r="BO46" s="129">
        <v>1015.7</v>
      </c>
      <c r="BP46" s="129">
        <v>0</v>
      </c>
      <c r="BQ46" s="129">
        <v>0</v>
      </c>
      <c r="BR46" s="129">
        <v>1198.8</v>
      </c>
      <c r="BS46" s="129">
        <v>0</v>
      </c>
      <c r="BT46" s="129">
        <v>0</v>
      </c>
      <c r="BU46" s="129">
        <v>1405</v>
      </c>
      <c r="BV46" s="129">
        <v>0</v>
      </c>
      <c r="BW46" s="129">
        <v>0</v>
      </c>
      <c r="BX46" s="129">
        <v>1015.7</v>
      </c>
      <c r="BY46" s="129">
        <v>0</v>
      </c>
      <c r="BZ46" s="129">
        <v>0</v>
      </c>
      <c r="CA46" s="129">
        <v>1198.8</v>
      </c>
      <c r="CB46" s="129">
        <v>0</v>
      </c>
      <c r="CC46" s="129">
        <v>0</v>
      </c>
      <c r="CD46" s="129">
        <v>1405</v>
      </c>
      <c r="CE46" s="129">
        <v>0</v>
      </c>
      <c r="CF46" s="129">
        <v>0</v>
      </c>
      <c r="CG46" s="130"/>
    </row>
    <row r="47" spans="1:85" ht="59.4" customHeight="1" x14ac:dyDescent="0.3">
      <c r="A47" s="242"/>
      <c r="B47" s="243"/>
      <c r="C47" s="310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11"/>
      <c r="X47" s="312"/>
      <c r="Y47" s="312"/>
      <c r="Z47" s="313"/>
      <c r="AA47" s="309"/>
      <c r="AB47" s="309"/>
      <c r="AC47" s="314"/>
      <c r="AD47" s="128" t="s">
        <v>277</v>
      </c>
      <c r="AE47" s="129">
        <v>1021</v>
      </c>
      <c r="AF47" s="129">
        <v>983</v>
      </c>
      <c r="AG47" s="129">
        <v>0</v>
      </c>
      <c r="AH47" s="129">
        <v>0</v>
      </c>
      <c r="AI47" s="129">
        <v>0</v>
      </c>
      <c r="AJ47" s="129">
        <v>0</v>
      </c>
      <c r="AK47" s="129">
        <f>1200+2266.8</f>
        <v>3466.8</v>
      </c>
      <c r="AL47" s="129">
        <v>0</v>
      </c>
      <c r="AM47" s="129">
        <v>2266.8000000000002</v>
      </c>
      <c r="AN47" s="129">
        <v>1400</v>
      </c>
      <c r="AO47" s="129">
        <v>0</v>
      </c>
      <c r="AP47" s="129">
        <v>0</v>
      </c>
      <c r="AQ47" s="129">
        <v>1400</v>
      </c>
      <c r="AR47" s="129">
        <v>0</v>
      </c>
      <c r="AS47" s="129">
        <v>0</v>
      </c>
      <c r="AT47" s="129">
        <v>1400</v>
      </c>
      <c r="AU47" s="129">
        <v>0</v>
      </c>
      <c r="AV47" s="129">
        <v>0</v>
      </c>
      <c r="AW47" s="129">
        <v>1021</v>
      </c>
      <c r="AX47" s="129">
        <v>983</v>
      </c>
      <c r="AY47" s="129">
        <v>0</v>
      </c>
      <c r="AZ47" s="129">
        <v>0</v>
      </c>
      <c r="BA47" s="129">
        <v>0</v>
      </c>
      <c r="BB47" s="129">
        <v>0</v>
      </c>
      <c r="BC47" s="129">
        <f>1200+2266.8</f>
        <v>3466.8</v>
      </c>
      <c r="BD47" s="129">
        <v>0</v>
      </c>
      <c r="BE47" s="129">
        <v>2266.8000000000002</v>
      </c>
      <c r="BF47" s="129">
        <v>1400</v>
      </c>
      <c r="BG47" s="129">
        <v>0</v>
      </c>
      <c r="BH47" s="129">
        <v>0</v>
      </c>
      <c r="BI47" s="129">
        <v>1400</v>
      </c>
      <c r="BJ47" s="129">
        <v>0</v>
      </c>
      <c r="BK47" s="129">
        <v>0</v>
      </c>
      <c r="BL47" s="129">
        <v>1400</v>
      </c>
      <c r="BM47" s="129">
        <v>0</v>
      </c>
      <c r="BN47" s="129">
        <v>0</v>
      </c>
      <c r="BO47" s="129">
        <v>983</v>
      </c>
      <c r="BP47" s="129">
        <v>0</v>
      </c>
      <c r="BQ47" s="129">
        <v>0</v>
      </c>
      <c r="BR47" s="129">
        <f>1200+2266.8</f>
        <v>3466.8</v>
      </c>
      <c r="BS47" s="129">
        <v>0</v>
      </c>
      <c r="BT47" s="129">
        <v>2266.8000000000002</v>
      </c>
      <c r="BU47" s="129">
        <v>1400</v>
      </c>
      <c r="BV47" s="129">
        <v>0</v>
      </c>
      <c r="BW47" s="129">
        <v>0</v>
      </c>
      <c r="BX47" s="129">
        <v>983</v>
      </c>
      <c r="BY47" s="129">
        <v>0</v>
      </c>
      <c r="BZ47" s="129">
        <v>0</v>
      </c>
      <c r="CA47" s="129">
        <f>1200+2266.8</f>
        <v>3466.8</v>
      </c>
      <c r="CB47" s="129">
        <v>0</v>
      </c>
      <c r="CC47" s="129">
        <v>2266.8000000000002</v>
      </c>
      <c r="CD47" s="129">
        <v>1400</v>
      </c>
      <c r="CE47" s="129">
        <v>0</v>
      </c>
      <c r="CF47" s="129">
        <v>0</v>
      </c>
      <c r="CG47" s="130"/>
    </row>
    <row r="48" spans="1:85" ht="76.2" customHeight="1" x14ac:dyDescent="0.3">
      <c r="A48" s="242"/>
      <c r="B48" s="243"/>
      <c r="C48" s="310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11"/>
      <c r="X48" s="312"/>
      <c r="Y48" s="312"/>
      <c r="Z48" s="313"/>
      <c r="AA48" s="309"/>
      <c r="AB48" s="309"/>
      <c r="AC48" s="314"/>
      <c r="AD48" s="128" t="s">
        <v>278</v>
      </c>
      <c r="AE48" s="129">
        <v>0</v>
      </c>
      <c r="AF48" s="129">
        <v>0</v>
      </c>
      <c r="AG48" s="129">
        <v>0</v>
      </c>
      <c r="AH48" s="129">
        <v>0</v>
      </c>
      <c r="AI48" s="129">
        <v>0</v>
      </c>
      <c r="AJ48" s="129">
        <v>0</v>
      </c>
      <c r="AK48" s="129">
        <v>300</v>
      </c>
      <c r="AL48" s="129">
        <v>0</v>
      </c>
      <c r="AM48" s="129">
        <v>0</v>
      </c>
      <c r="AN48" s="129">
        <v>450</v>
      </c>
      <c r="AO48" s="129">
        <v>0</v>
      </c>
      <c r="AP48" s="129">
        <v>0</v>
      </c>
      <c r="AQ48" s="129">
        <v>350</v>
      </c>
      <c r="AR48" s="129">
        <v>0</v>
      </c>
      <c r="AS48" s="129">
        <v>0</v>
      </c>
      <c r="AT48" s="129">
        <v>350</v>
      </c>
      <c r="AU48" s="129">
        <v>0</v>
      </c>
      <c r="AV48" s="129">
        <v>0</v>
      </c>
      <c r="AW48" s="129">
        <v>0</v>
      </c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29">
        <v>300</v>
      </c>
      <c r="BD48" s="129">
        <v>0</v>
      </c>
      <c r="BE48" s="129">
        <v>0</v>
      </c>
      <c r="BF48" s="129">
        <v>450</v>
      </c>
      <c r="BG48" s="129">
        <v>0</v>
      </c>
      <c r="BH48" s="129">
        <v>0</v>
      </c>
      <c r="BI48" s="129">
        <v>350</v>
      </c>
      <c r="BJ48" s="129">
        <v>0</v>
      </c>
      <c r="BK48" s="129">
        <v>0</v>
      </c>
      <c r="BL48" s="129">
        <v>350</v>
      </c>
      <c r="BM48" s="129">
        <v>0</v>
      </c>
      <c r="BN48" s="129">
        <v>0</v>
      </c>
      <c r="BO48" s="129">
        <v>0</v>
      </c>
      <c r="BP48" s="129">
        <v>0</v>
      </c>
      <c r="BQ48" s="129">
        <v>0</v>
      </c>
      <c r="BR48" s="129">
        <v>300</v>
      </c>
      <c r="BS48" s="129">
        <v>0</v>
      </c>
      <c r="BT48" s="129">
        <v>0</v>
      </c>
      <c r="BU48" s="129">
        <v>450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300</v>
      </c>
      <c r="CB48" s="129">
        <v>0</v>
      </c>
      <c r="CC48" s="129">
        <v>0</v>
      </c>
      <c r="CD48" s="129">
        <v>450</v>
      </c>
      <c r="CE48" s="129">
        <v>0</v>
      </c>
      <c r="CF48" s="129">
        <v>0</v>
      </c>
      <c r="CG48" s="130"/>
    </row>
    <row r="49" spans="1:85" ht="68.400000000000006" customHeight="1" x14ac:dyDescent="0.3">
      <c r="A49" s="242" t="s">
        <v>280</v>
      </c>
      <c r="B49" s="243" t="s">
        <v>321</v>
      </c>
      <c r="C49" s="310" t="s">
        <v>268</v>
      </c>
      <c r="D49" s="309" t="s">
        <v>269</v>
      </c>
      <c r="E49" s="309" t="s">
        <v>270</v>
      </c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11" t="s">
        <v>109</v>
      </c>
      <c r="X49" s="312" t="s">
        <v>86</v>
      </c>
      <c r="Y49" s="312" t="s">
        <v>87</v>
      </c>
      <c r="Z49" s="313" t="s">
        <v>271</v>
      </c>
      <c r="AA49" s="309"/>
      <c r="AB49" s="309" t="s">
        <v>272</v>
      </c>
      <c r="AC49" s="314" t="s">
        <v>47</v>
      </c>
      <c r="AD49" s="128" t="s">
        <v>273</v>
      </c>
      <c r="AE49" s="129">
        <f>1162.7+760.4</f>
        <v>1923.1</v>
      </c>
      <c r="AF49" s="129">
        <f>1150.2+760.3</f>
        <v>1910.5</v>
      </c>
      <c r="AG49" s="129">
        <v>0</v>
      </c>
      <c r="AH49" s="129">
        <v>0</v>
      </c>
      <c r="AI49" s="129">
        <v>0</v>
      </c>
      <c r="AJ49" s="129">
        <v>0</v>
      </c>
      <c r="AK49" s="129">
        <f>788+983</f>
        <v>1771</v>
      </c>
      <c r="AL49" s="129">
        <v>0</v>
      </c>
      <c r="AM49" s="129">
        <v>0</v>
      </c>
      <c r="AN49" s="129">
        <v>1877.3</v>
      </c>
      <c r="AO49" s="129">
        <v>0</v>
      </c>
      <c r="AP49" s="129">
        <v>0</v>
      </c>
      <c r="AQ49" s="129">
        <v>1989.9</v>
      </c>
      <c r="AR49" s="129">
        <v>0</v>
      </c>
      <c r="AS49" s="129">
        <v>0</v>
      </c>
      <c r="AT49" s="129">
        <v>1989.9</v>
      </c>
      <c r="AU49" s="129">
        <v>0</v>
      </c>
      <c r="AV49" s="129">
        <v>0</v>
      </c>
      <c r="AW49" s="129">
        <f>1162.7+760.4</f>
        <v>1923.1</v>
      </c>
      <c r="AX49" s="129">
        <f>1150.2+760.3</f>
        <v>1910.5</v>
      </c>
      <c r="AY49" s="129">
        <v>0</v>
      </c>
      <c r="AZ49" s="129">
        <v>0</v>
      </c>
      <c r="BA49" s="129">
        <v>0</v>
      </c>
      <c r="BB49" s="129">
        <v>0</v>
      </c>
      <c r="BC49" s="129">
        <f>788+983</f>
        <v>1771</v>
      </c>
      <c r="BD49" s="129">
        <v>0</v>
      </c>
      <c r="BE49" s="129">
        <v>0</v>
      </c>
      <c r="BF49" s="129">
        <v>1877.3</v>
      </c>
      <c r="BG49" s="129">
        <v>0</v>
      </c>
      <c r="BH49" s="129">
        <v>0</v>
      </c>
      <c r="BI49" s="129">
        <v>1989.9</v>
      </c>
      <c r="BJ49" s="129">
        <v>0</v>
      </c>
      <c r="BK49" s="129">
        <v>0</v>
      </c>
      <c r="BL49" s="129">
        <v>1989.9</v>
      </c>
      <c r="BM49" s="129">
        <v>0</v>
      </c>
      <c r="BN49" s="129">
        <v>0</v>
      </c>
      <c r="BO49" s="129">
        <f>1150.2+760.3</f>
        <v>1910.5</v>
      </c>
      <c r="BP49" s="129">
        <v>0</v>
      </c>
      <c r="BQ49" s="129">
        <v>0</v>
      </c>
      <c r="BR49" s="129">
        <f>788+983</f>
        <v>1771</v>
      </c>
      <c r="BS49" s="129">
        <v>0</v>
      </c>
      <c r="BT49" s="129">
        <v>0</v>
      </c>
      <c r="BU49" s="129">
        <v>1877.3</v>
      </c>
      <c r="BV49" s="129">
        <v>0</v>
      </c>
      <c r="BW49" s="129">
        <v>0</v>
      </c>
      <c r="BX49" s="129">
        <f>1150.2+760.3</f>
        <v>1910.5</v>
      </c>
      <c r="BY49" s="129">
        <v>0</v>
      </c>
      <c r="BZ49" s="129">
        <v>0</v>
      </c>
      <c r="CA49" s="129">
        <f>788+983</f>
        <v>1771</v>
      </c>
      <c r="CB49" s="129">
        <v>0</v>
      </c>
      <c r="CC49" s="129">
        <v>0</v>
      </c>
      <c r="CD49" s="129">
        <v>1877.3</v>
      </c>
      <c r="CE49" s="129">
        <v>0</v>
      </c>
      <c r="CF49" s="129">
        <v>0</v>
      </c>
      <c r="CG49" s="130"/>
    </row>
    <row r="50" spans="1:85" ht="66.599999999999994" customHeight="1" x14ac:dyDescent="0.3">
      <c r="A50" s="242"/>
      <c r="B50" s="243"/>
      <c r="C50" s="310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11"/>
      <c r="X50" s="312"/>
      <c r="Y50" s="312"/>
      <c r="Z50" s="313"/>
      <c r="AA50" s="309"/>
      <c r="AB50" s="309"/>
      <c r="AC50" s="314"/>
      <c r="AD50" s="128" t="s">
        <v>274</v>
      </c>
      <c r="AE50" s="129">
        <f>1692.6+8107</f>
        <v>9799.6</v>
      </c>
      <c r="AF50" s="129">
        <f>1692.6+8065.2</f>
        <v>9757.7999999999993</v>
      </c>
      <c r="AG50" s="129">
        <v>0</v>
      </c>
      <c r="AH50" s="129">
        <v>0</v>
      </c>
      <c r="AI50" s="129">
        <v>0</v>
      </c>
      <c r="AJ50" s="129">
        <v>0</v>
      </c>
      <c r="AK50" s="129">
        <f>1763.2+9961.6</f>
        <v>11724.800000000001</v>
      </c>
      <c r="AL50" s="129">
        <v>0</v>
      </c>
      <c r="AM50" s="129">
        <v>0</v>
      </c>
      <c r="AN50" s="129">
        <v>12428.3</v>
      </c>
      <c r="AO50" s="129">
        <v>0</v>
      </c>
      <c r="AP50" s="129">
        <v>0</v>
      </c>
      <c r="AQ50" s="129">
        <v>13174</v>
      </c>
      <c r="AR50" s="129">
        <v>0</v>
      </c>
      <c r="AS50" s="129">
        <v>0</v>
      </c>
      <c r="AT50" s="129">
        <v>13174</v>
      </c>
      <c r="AU50" s="129">
        <v>0</v>
      </c>
      <c r="AV50" s="129">
        <v>0</v>
      </c>
      <c r="AW50" s="129">
        <f>1692.6+8107</f>
        <v>9799.6</v>
      </c>
      <c r="AX50" s="129">
        <f>1692.6+8065.2</f>
        <v>9757.7999999999993</v>
      </c>
      <c r="AY50" s="129">
        <v>0</v>
      </c>
      <c r="AZ50" s="129">
        <v>0</v>
      </c>
      <c r="BA50" s="129">
        <v>0</v>
      </c>
      <c r="BB50" s="129">
        <v>0</v>
      </c>
      <c r="BC50" s="129">
        <f>1763.2+9961.6</f>
        <v>11724.800000000001</v>
      </c>
      <c r="BD50" s="129">
        <v>0</v>
      </c>
      <c r="BE50" s="129">
        <v>0</v>
      </c>
      <c r="BF50" s="129">
        <v>12428.3</v>
      </c>
      <c r="BG50" s="129">
        <v>0</v>
      </c>
      <c r="BH50" s="129">
        <v>0</v>
      </c>
      <c r="BI50" s="129">
        <v>13174</v>
      </c>
      <c r="BJ50" s="129">
        <v>0</v>
      </c>
      <c r="BK50" s="129">
        <v>0</v>
      </c>
      <c r="BL50" s="129">
        <v>13174</v>
      </c>
      <c r="BM50" s="129">
        <v>0</v>
      </c>
      <c r="BN50" s="129">
        <v>0</v>
      </c>
      <c r="BO50" s="129">
        <f>1692.6+8065.2</f>
        <v>9757.7999999999993</v>
      </c>
      <c r="BP50" s="129">
        <v>0</v>
      </c>
      <c r="BQ50" s="129">
        <v>0</v>
      </c>
      <c r="BR50" s="129">
        <f>1763.2+9961.6</f>
        <v>11724.800000000001</v>
      </c>
      <c r="BS50" s="129">
        <v>0</v>
      </c>
      <c r="BT50" s="129">
        <v>0</v>
      </c>
      <c r="BU50" s="129">
        <v>12428.3</v>
      </c>
      <c r="BV50" s="129">
        <v>0</v>
      </c>
      <c r="BW50" s="129">
        <v>0</v>
      </c>
      <c r="BX50" s="129">
        <f>1692.6+8065.2</f>
        <v>9757.7999999999993</v>
      </c>
      <c r="BY50" s="129">
        <v>0</v>
      </c>
      <c r="BZ50" s="129">
        <v>0</v>
      </c>
      <c r="CA50" s="129">
        <f>1763.2+9961.6</f>
        <v>11724.800000000001</v>
      </c>
      <c r="CB50" s="129">
        <v>0</v>
      </c>
      <c r="CC50" s="129">
        <v>0</v>
      </c>
      <c r="CD50" s="129">
        <v>12428.3</v>
      </c>
      <c r="CE50" s="129">
        <v>0</v>
      </c>
      <c r="CF50" s="129">
        <v>0</v>
      </c>
      <c r="CG50" s="130"/>
    </row>
    <row r="51" spans="1:85" ht="73.2" customHeight="1" x14ac:dyDescent="0.3">
      <c r="A51" s="242"/>
      <c r="B51" s="243"/>
      <c r="C51" s="310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11"/>
      <c r="X51" s="312"/>
      <c r="Y51" s="312"/>
      <c r="Z51" s="313"/>
      <c r="AA51" s="309"/>
      <c r="AB51" s="309"/>
      <c r="AC51" s="314"/>
      <c r="AD51" s="128" t="s">
        <v>275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0</v>
      </c>
      <c r="AS51" s="129">
        <v>0</v>
      </c>
      <c r="AT51" s="129">
        <v>0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29">
        <v>0</v>
      </c>
      <c r="BY51" s="129">
        <v>0</v>
      </c>
      <c r="BZ51" s="129">
        <v>0</v>
      </c>
      <c r="CA51" s="129">
        <v>0</v>
      </c>
      <c r="CB51" s="129">
        <v>0</v>
      </c>
      <c r="CC51" s="129">
        <v>0</v>
      </c>
      <c r="CD51" s="129">
        <v>0</v>
      </c>
      <c r="CE51" s="129">
        <v>0</v>
      </c>
      <c r="CF51" s="129">
        <v>0</v>
      </c>
      <c r="CG51" s="130"/>
    </row>
    <row r="52" spans="1:85" ht="70.2" customHeight="1" x14ac:dyDescent="0.3">
      <c r="A52" s="242"/>
      <c r="B52" s="243"/>
      <c r="C52" s="310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11"/>
      <c r="X52" s="312"/>
      <c r="Y52" s="312"/>
      <c r="Z52" s="313"/>
      <c r="AA52" s="309"/>
      <c r="AB52" s="309"/>
      <c r="AC52" s="314"/>
      <c r="AD52" s="128" t="s">
        <v>276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29">
        <v>0</v>
      </c>
      <c r="AT52" s="129">
        <v>0</v>
      </c>
      <c r="AU52" s="129">
        <v>0</v>
      </c>
      <c r="AV52" s="129">
        <v>0</v>
      </c>
      <c r="AW52" s="129">
        <v>0</v>
      </c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29">
        <v>0</v>
      </c>
      <c r="BF52" s="129">
        <v>0</v>
      </c>
      <c r="BG52" s="129">
        <v>0</v>
      </c>
      <c r="BH52" s="129">
        <v>0</v>
      </c>
      <c r="BI52" s="129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0</v>
      </c>
      <c r="CA52" s="129">
        <v>0</v>
      </c>
      <c r="CB52" s="129">
        <v>0</v>
      </c>
      <c r="CC52" s="129">
        <v>0</v>
      </c>
      <c r="CD52" s="129">
        <v>0</v>
      </c>
      <c r="CE52" s="129">
        <v>0</v>
      </c>
      <c r="CF52" s="129">
        <v>0</v>
      </c>
      <c r="CG52" s="130"/>
    </row>
    <row r="53" spans="1:85" ht="59.4" customHeight="1" x14ac:dyDescent="0.3">
      <c r="A53" s="242"/>
      <c r="B53" s="243"/>
      <c r="C53" s="310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11"/>
      <c r="X53" s="312"/>
      <c r="Y53" s="312"/>
      <c r="Z53" s="313"/>
      <c r="AA53" s="309"/>
      <c r="AB53" s="309"/>
      <c r="AC53" s="314"/>
      <c r="AD53" s="128" t="s">
        <v>277</v>
      </c>
      <c r="AE53" s="129">
        <v>0</v>
      </c>
      <c r="AF53" s="129">
        <v>0</v>
      </c>
      <c r="AG53" s="129">
        <v>0</v>
      </c>
      <c r="AH53" s="129">
        <v>0</v>
      </c>
      <c r="AI53" s="129">
        <v>0</v>
      </c>
      <c r="AJ53" s="129">
        <v>0</v>
      </c>
      <c r="AK53" s="129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29">
        <v>0</v>
      </c>
      <c r="AU53" s="129">
        <v>0</v>
      </c>
      <c r="AV53" s="129">
        <v>0</v>
      </c>
      <c r="AW53" s="129">
        <v>0</v>
      </c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29">
        <v>0</v>
      </c>
      <c r="BD53" s="129">
        <v>0</v>
      </c>
      <c r="BE53" s="129">
        <v>0</v>
      </c>
      <c r="BF53" s="129">
        <v>0</v>
      </c>
      <c r="BG53" s="129">
        <v>0</v>
      </c>
      <c r="BH53" s="129">
        <v>0</v>
      </c>
      <c r="BI53" s="129">
        <v>0</v>
      </c>
      <c r="BJ53" s="129">
        <v>0</v>
      </c>
      <c r="BK53" s="129">
        <v>0</v>
      </c>
      <c r="BL53" s="129">
        <v>0</v>
      </c>
      <c r="BM53" s="129">
        <v>0</v>
      </c>
      <c r="BN53" s="129">
        <v>0</v>
      </c>
      <c r="BO53" s="129">
        <v>0</v>
      </c>
      <c r="BP53" s="129">
        <v>0</v>
      </c>
      <c r="BQ53" s="129">
        <v>0</v>
      </c>
      <c r="BR53" s="129">
        <v>0</v>
      </c>
      <c r="BS53" s="129">
        <v>0</v>
      </c>
      <c r="BT53" s="129">
        <v>0</v>
      </c>
      <c r="BU53" s="129">
        <v>0</v>
      </c>
      <c r="BV53" s="129">
        <v>0</v>
      </c>
      <c r="BW53" s="129">
        <v>0</v>
      </c>
      <c r="BX53" s="129">
        <v>0</v>
      </c>
      <c r="BY53" s="129">
        <v>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0</v>
      </c>
      <c r="CF53" s="129">
        <v>0</v>
      </c>
      <c r="CG53" s="130"/>
    </row>
    <row r="54" spans="1:85" ht="76.2" customHeight="1" x14ac:dyDescent="0.3">
      <c r="A54" s="242"/>
      <c r="B54" s="243"/>
      <c r="C54" s="310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11"/>
      <c r="X54" s="312"/>
      <c r="Y54" s="312"/>
      <c r="Z54" s="313"/>
      <c r="AA54" s="309"/>
      <c r="AB54" s="309"/>
      <c r="AC54" s="314"/>
      <c r="AD54" s="128" t="s">
        <v>278</v>
      </c>
      <c r="AE54" s="129">
        <v>0</v>
      </c>
      <c r="AF54" s="129">
        <v>0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0</v>
      </c>
      <c r="AT54" s="129">
        <v>0</v>
      </c>
      <c r="AU54" s="129">
        <v>0</v>
      </c>
      <c r="AV54" s="129">
        <v>0</v>
      </c>
      <c r="AW54" s="129">
        <v>0</v>
      </c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29">
        <v>0</v>
      </c>
      <c r="BD54" s="129">
        <v>0</v>
      </c>
      <c r="BE54" s="129">
        <v>0</v>
      </c>
      <c r="BF54" s="129">
        <v>0</v>
      </c>
      <c r="BG54" s="129">
        <v>0</v>
      </c>
      <c r="BH54" s="129">
        <v>0</v>
      </c>
      <c r="BI54" s="129">
        <v>0</v>
      </c>
      <c r="BJ54" s="129">
        <v>0</v>
      </c>
      <c r="BK54" s="129">
        <v>0</v>
      </c>
      <c r="BL54" s="129">
        <v>0</v>
      </c>
      <c r="BM54" s="129">
        <v>0</v>
      </c>
      <c r="BN54" s="129">
        <v>0</v>
      </c>
      <c r="BO54" s="129">
        <v>0</v>
      </c>
      <c r="BP54" s="129">
        <v>0</v>
      </c>
      <c r="BQ54" s="129">
        <v>0</v>
      </c>
      <c r="BR54" s="129">
        <v>0</v>
      </c>
      <c r="BS54" s="129">
        <v>0</v>
      </c>
      <c r="BT54" s="129">
        <v>0</v>
      </c>
      <c r="BU54" s="129">
        <v>0</v>
      </c>
      <c r="BV54" s="129">
        <v>0</v>
      </c>
      <c r="BW54" s="129">
        <v>0</v>
      </c>
      <c r="BX54" s="129">
        <v>0</v>
      </c>
      <c r="BY54" s="129">
        <v>0</v>
      </c>
      <c r="BZ54" s="129">
        <v>0</v>
      </c>
      <c r="CA54" s="129">
        <v>0</v>
      </c>
      <c r="CB54" s="129">
        <v>0</v>
      </c>
      <c r="CC54" s="129">
        <v>0</v>
      </c>
      <c r="CD54" s="129">
        <v>0</v>
      </c>
      <c r="CE54" s="129">
        <v>0</v>
      </c>
      <c r="CF54" s="129">
        <v>0</v>
      </c>
      <c r="CG54" s="130"/>
    </row>
    <row r="55" spans="1:85" s="143" customFormat="1" ht="133.80000000000001" customHeight="1" x14ac:dyDescent="0.2">
      <c r="A55" s="149" t="s">
        <v>296</v>
      </c>
      <c r="B55" s="150" t="s">
        <v>322</v>
      </c>
      <c r="C55" s="78" t="s">
        <v>202</v>
      </c>
      <c r="D55" s="78" t="s">
        <v>234</v>
      </c>
      <c r="E55" s="78" t="s">
        <v>204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2"/>
      <c r="X55" s="153"/>
      <c r="Y55" s="153"/>
      <c r="Z55" s="152" t="s">
        <v>238</v>
      </c>
      <c r="AA55" s="153" t="s">
        <v>104</v>
      </c>
      <c r="AB55" s="153" t="s">
        <v>297</v>
      </c>
      <c r="AC55" s="154"/>
      <c r="AD55" s="155" t="s">
        <v>210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156">
        <v>23700</v>
      </c>
      <c r="AL55" s="156">
        <v>0</v>
      </c>
      <c r="AM55" s="156">
        <v>0</v>
      </c>
      <c r="AN55" s="156">
        <v>2550</v>
      </c>
      <c r="AO55" s="156">
        <v>0</v>
      </c>
      <c r="AP55" s="156">
        <v>0</v>
      </c>
      <c r="AQ55" s="156">
        <v>3300</v>
      </c>
      <c r="AR55" s="156">
        <v>0</v>
      </c>
      <c r="AS55" s="156">
        <v>0</v>
      </c>
      <c r="AT55" s="156">
        <v>3300</v>
      </c>
      <c r="AU55" s="156">
        <v>0</v>
      </c>
      <c r="AV55" s="156">
        <v>0</v>
      </c>
      <c r="AW55" s="156">
        <v>0</v>
      </c>
      <c r="AX55" s="156">
        <v>0</v>
      </c>
      <c r="AY55" s="156">
        <v>0</v>
      </c>
      <c r="AZ55" s="156">
        <v>0</v>
      </c>
      <c r="BA55" s="156">
        <v>0</v>
      </c>
      <c r="BB55" s="156">
        <v>0</v>
      </c>
      <c r="BC55" s="156">
        <f>23700-11475</f>
        <v>12225</v>
      </c>
      <c r="BD55" s="156">
        <v>0</v>
      </c>
      <c r="BE55" s="156">
        <v>0</v>
      </c>
      <c r="BF55" s="156">
        <v>2550</v>
      </c>
      <c r="BG55" s="156">
        <v>0</v>
      </c>
      <c r="BH55" s="156">
        <v>0</v>
      </c>
      <c r="BI55" s="156">
        <v>3300</v>
      </c>
      <c r="BJ55" s="156">
        <v>0</v>
      </c>
      <c r="BK55" s="156">
        <v>0</v>
      </c>
      <c r="BL55" s="156">
        <v>3300</v>
      </c>
      <c r="BM55" s="156">
        <v>0</v>
      </c>
      <c r="BN55" s="156">
        <v>0</v>
      </c>
      <c r="BO55" s="156">
        <v>0</v>
      </c>
      <c r="BP55" s="156">
        <v>0</v>
      </c>
      <c r="BQ55" s="156">
        <v>0</v>
      </c>
      <c r="BR55" s="156">
        <v>23700</v>
      </c>
      <c r="BS55" s="156">
        <v>0</v>
      </c>
      <c r="BT55" s="156">
        <v>0</v>
      </c>
      <c r="BU55" s="156">
        <v>2550</v>
      </c>
      <c r="BV55" s="156">
        <v>0</v>
      </c>
      <c r="BW55" s="156">
        <v>0</v>
      </c>
      <c r="BX55" s="156">
        <v>0</v>
      </c>
      <c r="BY55" s="156">
        <v>0</v>
      </c>
      <c r="BZ55" s="156">
        <v>0</v>
      </c>
      <c r="CA55" s="156">
        <f>23700-11475</f>
        <v>12225</v>
      </c>
      <c r="CB55" s="156">
        <v>0</v>
      </c>
      <c r="CC55" s="156">
        <v>0</v>
      </c>
      <c r="CD55" s="156">
        <v>2550</v>
      </c>
      <c r="CE55" s="156">
        <v>0</v>
      </c>
      <c r="CF55" s="156">
        <v>0</v>
      </c>
      <c r="CG55" s="157"/>
    </row>
    <row r="56" spans="1:85" s="143" customFormat="1" ht="133.80000000000001" customHeight="1" x14ac:dyDescent="0.2">
      <c r="A56" s="149" t="s">
        <v>298</v>
      </c>
      <c r="B56" s="150" t="s">
        <v>323</v>
      </c>
      <c r="C56" s="78" t="s">
        <v>202</v>
      </c>
      <c r="D56" s="78" t="s">
        <v>234</v>
      </c>
      <c r="E56" s="78" t="s">
        <v>204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53"/>
      <c r="Y56" s="153"/>
      <c r="Z56" s="152" t="s">
        <v>238</v>
      </c>
      <c r="AA56" s="153" t="s">
        <v>104</v>
      </c>
      <c r="AB56" s="153" t="s">
        <v>297</v>
      </c>
      <c r="AC56" s="154"/>
      <c r="AD56" s="155" t="s">
        <v>210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156">
        <v>4500</v>
      </c>
      <c r="AL56" s="156">
        <v>0</v>
      </c>
      <c r="AM56" s="156">
        <v>0</v>
      </c>
      <c r="AN56" s="156">
        <v>2000</v>
      </c>
      <c r="AO56" s="156">
        <v>0</v>
      </c>
      <c r="AP56" s="156">
        <v>0</v>
      </c>
      <c r="AQ56" s="156">
        <v>2000</v>
      </c>
      <c r="AR56" s="156">
        <v>0</v>
      </c>
      <c r="AS56" s="156">
        <v>0</v>
      </c>
      <c r="AT56" s="156">
        <v>2000</v>
      </c>
      <c r="AU56" s="156">
        <v>0</v>
      </c>
      <c r="AV56" s="156">
        <v>0</v>
      </c>
      <c r="AW56" s="156">
        <v>0</v>
      </c>
      <c r="AX56" s="156">
        <v>0</v>
      </c>
      <c r="AY56" s="156">
        <v>0</v>
      </c>
      <c r="AZ56" s="156">
        <v>0</v>
      </c>
      <c r="BA56" s="156">
        <v>0</v>
      </c>
      <c r="BB56" s="156">
        <v>0</v>
      </c>
      <c r="BC56" s="156">
        <v>4500</v>
      </c>
      <c r="BD56" s="156">
        <v>0</v>
      </c>
      <c r="BE56" s="156">
        <v>0</v>
      </c>
      <c r="BF56" s="156">
        <v>2000</v>
      </c>
      <c r="BG56" s="156">
        <v>0</v>
      </c>
      <c r="BH56" s="156">
        <v>0</v>
      </c>
      <c r="BI56" s="156">
        <v>2000</v>
      </c>
      <c r="BJ56" s="156">
        <v>0</v>
      </c>
      <c r="BK56" s="156">
        <v>0</v>
      </c>
      <c r="BL56" s="156">
        <v>2000</v>
      </c>
      <c r="BM56" s="156">
        <v>0</v>
      </c>
      <c r="BN56" s="156">
        <v>0</v>
      </c>
      <c r="BO56" s="156">
        <v>0</v>
      </c>
      <c r="BP56" s="156">
        <v>0</v>
      </c>
      <c r="BQ56" s="156">
        <v>0</v>
      </c>
      <c r="BR56" s="156">
        <v>4500</v>
      </c>
      <c r="BS56" s="156">
        <v>0</v>
      </c>
      <c r="BT56" s="156">
        <v>0</v>
      </c>
      <c r="BU56" s="156">
        <v>2000</v>
      </c>
      <c r="BV56" s="156">
        <v>0</v>
      </c>
      <c r="BW56" s="156">
        <v>0</v>
      </c>
      <c r="BX56" s="156">
        <v>0</v>
      </c>
      <c r="BY56" s="156">
        <v>0</v>
      </c>
      <c r="BZ56" s="156">
        <v>0</v>
      </c>
      <c r="CA56" s="156">
        <v>4500</v>
      </c>
      <c r="CB56" s="156">
        <v>0</v>
      </c>
      <c r="CC56" s="156">
        <v>0</v>
      </c>
      <c r="CD56" s="156">
        <v>2000</v>
      </c>
      <c r="CE56" s="156">
        <v>0</v>
      </c>
      <c r="CF56" s="156">
        <v>0</v>
      </c>
      <c r="CG56" s="157"/>
    </row>
    <row r="57" spans="1:85" ht="171" customHeight="1" x14ac:dyDescent="0.3">
      <c r="A57" s="90" t="s">
        <v>282</v>
      </c>
      <c r="B57" s="91" t="s">
        <v>324</v>
      </c>
      <c r="C57" s="144" t="s">
        <v>202</v>
      </c>
      <c r="D57" s="144" t="s">
        <v>283</v>
      </c>
      <c r="E57" s="144" t="s">
        <v>204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145"/>
      <c r="AA57" s="92"/>
      <c r="AB57" s="92"/>
      <c r="AC57" s="102"/>
      <c r="AD57" s="146" t="s">
        <v>88</v>
      </c>
      <c r="AE57" s="147">
        <v>415</v>
      </c>
      <c r="AF57" s="147">
        <v>414</v>
      </c>
      <c r="AG57" s="147">
        <v>0</v>
      </c>
      <c r="AH57" s="147">
        <v>0</v>
      </c>
      <c r="AI57" s="147">
        <v>0</v>
      </c>
      <c r="AJ57" s="147">
        <v>0</v>
      </c>
      <c r="AK57" s="147">
        <v>0</v>
      </c>
      <c r="AL57" s="147">
        <v>0</v>
      </c>
      <c r="AM57" s="147">
        <v>0</v>
      </c>
      <c r="AN57" s="147">
        <v>300</v>
      </c>
      <c r="AO57" s="147">
        <v>0</v>
      </c>
      <c r="AP57" s="147">
        <v>0</v>
      </c>
      <c r="AQ57" s="147">
        <v>0</v>
      </c>
      <c r="AR57" s="147">
        <v>0</v>
      </c>
      <c r="AS57" s="147">
        <v>0</v>
      </c>
      <c r="AT57" s="147">
        <v>0</v>
      </c>
      <c r="AU57" s="147">
        <v>0</v>
      </c>
      <c r="AV57" s="147">
        <v>0</v>
      </c>
      <c r="AW57" s="147">
        <v>415</v>
      </c>
      <c r="AX57" s="147">
        <v>414</v>
      </c>
      <c r="AY57" s="147">
        <v>0</v>
      </c>
      <c r="AZ57" s="14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300</v>
      </c>
      <c r="BG57" s="147">
        <v>0</v>
      </c>
      <c r="BH57" s="147">
        <v>0</v>
      </c>
      <c r="BI57" s="147">
        <v>0</v>
      </c>
      <c r="BJ57" s="147">
        <v>0</v>
      </c>
      <c r="BK57" s="147">
        <v>0</v>
      </c>
      <c r="BL57" s="147">
        <v>0</v>
      </c>
      <c r="BM57" s="147">
        <v>0</v>
      </c>
      <c r="BN57" s="147">
        <v>0</v>
      </c>
      <c r="BO57" s="147">
        <v>414</v>
      </c>
      <c r="BP57" s="147">
        <v>0</v>
      </c>
      <c r="BQ57" s="147">
        <v>0</v>
      </c>
      <c r="BR57" s="147">
        <v>0</v>
      </c>
      <c r="BS57" s="147">
        <v>0</v>
      </c>
      <c r="BT57" s="147">
        <v>0</v>
      </c>
      <c r="BU57" s="147">
        <v>300</v>
      </c>
      <c r="BV57" s="147">
        <v>0</v>
      </c>
      <c r="BW57" s="147">
        <v>0</v>
      </c>
      <c r="BX57" s="147">
        <v>414</v>
      </c>
      <c r="BY57" s="147">
        <v>0</v>
      </c>
      <c r="BZ57" s="147">
        <v>0</v>
      </c>
      <c r="CA57" s="147">
        <v>0</v>
      </c>
      <c r="CB57" s="147">
        <v>0</v>
      </c>
      <c r="CC57" s="147">
        <v>0</v>
      </c>
      <c r="CD57" s="147">
        <v>300</v>
      </c>
      <c r="CE57" s="147">
        <v>0</v>
      </c>
      <c r="CF57" s="147">
        <v>0</v>
      </c>
      <c r="CG57" s="148"/>
    </row>
    <row r="58" spans="1:85" s="143" customFormat="1" ht="133.80000000000001" customHeight="1" x14ac:dyDescent="0.2">
      <c r="A58" s="149" t="s">
        <v>299</v>
      </c>
      <c r="B58" s="150" t="s">
        <v>325</v>
      </c>
      <c r="C58" s="78" t="s">
        <v>202</v>
      </c>
      <c r="D58" s="78" t="s">
        <v>234</v>
      </c>
      <c r="E58" s="78" t="s">
        <v>204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2"/>
      <c r="X58" s="153"/>
      <c r="Y58" s="153"/>
      <c r="Z58" s="152" t="s">
        <v>238</v>
      </c>
      <c r="AA58" s="153" t="s">
        <v>104</v>
      </c>
      <c r="AB58" s="153" t="s">
        <v>297</v>
      </c>
      <c r="AC58" s="154"/>
      <c r="AD58" s="155" t="s">
        <v>210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156">
        <v>13300</v>
      </c>
      <c r="AL58" s="156">
        <v>0</v>
      </c>
      <c r="AM58" s="156">
        <v>0</v>
      </c>
      <c r="AN58" s="156">
        <v>11000</v>
      </c>
      <c r="AO58" s="156">
        <v>0</v>
      </c>
      <c r="AP58" s="156">
        <v>0</v>
      </c>
      <c r="AQ58" s="156">
        <v>11000</v>
      </c>
      <c r="AR58" s="156">
        <v>0</v>
      </c>
      <c r="AS58" s="156">
        <v>0</v>
      </c>
      <c r="AT58" s="156">
        <v>11000</v>
      </c>
      <c r="AU58" s="156">
        <v>0</v>
      </c>
      <c r="AV58" s="156">
        <v>0</v>
      </c>
      <c r="AW58" s="156">
        <v>0</v>
      </c>
      <c r="AX58" s="156">
        <v>0</v>
      </c>
      <c r="AY58" s="156">
        <v>0</v>
      </c>
      <c r="AZ58" s="156">
        <v>0</v>
      </c>
      <c r="BA58" s="156">
        <v>0</v>
      </c>
      <c r="BB58" s="156">
        <v>0</v>
      </c>
      <c r="BC58" s="156">
        <v>13300</v>
      </c>
      <c r="BD58" s="156">
        <v>0</v>
      </c>
      <c r="BE58" s="156">
        <v>0</v>
      </c>
      <c r="BF58" s="156">
        <v>11000</v>
      </c>
      <c r="BG58" s="156">
        <v>0</v>
      </c>
      <c r="BH58" s="156">
        <v>0</v>
      </c>
      <c r="BI58" s="156">
        <v>11000</v>
      </c>
      <c r="BJ58" s="156">
        <v>0</v>
      </c>
      <c r="BK58" s="156">
        <v>0</v>
      </c>
      <c r="BL58" s="156">
        <v>11000</v>
      </c>
      <c r="BM58" s="156">
        <v>0</v>
      </c>
      <c r="BN58" s="156">
        <v>0</v>
      </c>
      <c r="BO58" s="156">
        <v>0</v>
      </c>
      <c r="BP58" s="156">
        <v>0</v>
      </c>
      <c r="BQ58" s="156">
        <v>0</v>
      </c>
      <c r="BR58" s="156">
        <v>13300</v>
      </c>
      <c r="BS58" s="156">
        <v>0</v>
      </c>
      <c r="BT58" s="156">
        <v>0</v>
      </c>
      <c r="BU58" s="156">
        <v>11000</v>
      </c>
      <c r="BV58" s="156">
        <v>0</v>
      </c>
      <c r="BW58" s="156">
        <v>0</v>
      </c>
      <c r="BX58" s="156">
        <v>0</v>
      </c>
      <c r="BY58" s="156">
        <v>0</v>
      </c>
      <c r="BZ58" s="156">
        <v>0</v>
      </c>
      <c r="CA58" s="156">
        <v>13300</v>
      </c>
      <c r="CB58" s="156">
        <v>0</v>
      </c>
      <c r="CC58" s="156">
        <v>0</v>
      </c>
      <c r="CD58" s="156">
        <v>11000</v>
      </c>
      <c r="CE58" s="156">
        <v>0</v>
      </c>
      <c r="CF58" s="156">
        <v>0</v>
      </c>
      <c r="CG58" s="157"/>
    </row>
    <row r="59" spans="1:85" ht="114.75" customHeight="1" x14ac:dyDescent="0.3">
      <c r="A59" s="45" t="s">
        <v>89</v>
      </c>
      <c r="B59" s="46" t="s">
        <v>291</v>
      </c>
      <c r="C59" s="47" t="s">
        <v>66</v>
      </c>
      <c r="D59" s="47" t="s">
        <v>66</v>
      </c>
      <c r="E59" s="47" t="s">
        <v>66</v>
      </c>
      <c r="F59" s="47" t="s">
        <v>66</v>
      </c>
      <c r="G59" s="47" t="s">
        <v>66</v>
      </c>
      <c r="H59" s="47" t="s">
        <v>66</v>
      </c>
      <c r="I59" s="47" t="s">
        <v>66</v>
      </c>
      <c r="J59" s="47" t="s">
        <v>66</v>
      </c>
      <c r="K59" s="47" t="s">
        <v>66</v>
      </c>
      <c r="L59" s="47" t="s">
        <v>66</v>
      </c>
      <c r="M59" s="47" t="s">
        <v>66</v>
      </c>
      <c r="N59" s="47" t="s">
        <v>66</v>
      </c>
      <c r="O59" s="47" t="s">
        <v>66</v>
      </c>
      <c r="P59" s="47" t="s">
        <v>66</v>
      </c>
      <c r="Q59" s="47" t="s">
        <v>66</v>
      </c>
      <c r="R59" s="47" t="s">
        <v>66</v>
      </c>
      <c r="S59" s="47" t="s">
        <v>66</v>
      </c>
      <c r="T59" s="47" t="s">
        <v>66</v>
      </c>
      <c r="U59" s="47" t="s">
        <v>66</v>
      </c>
      <c r="V59" s="47" t="s">
        <v>66</v>
      </c>
      <c r="W59" s="47" t="s">
        <v>66</v>
      </c>
      <c r="X59" s="47" t="s">
        <v>66</v>
      </c>
      <c r="Y59" s="47" t="s">
        <v>66</v>
      </c>
      <c r="Z59" s="73" t="s">
        <v>66</v>
      </c>
      <c r="AA59" s="47" t="s">
        <v>66</v>
      </c>
      <c r="AB59" s="47" t="s">
        <v>66</v>
      </c>
      <c r="AC59" s="84" t="s">
        <v>66</v>
      </c>
      <c r="AD59" s="47" t="s">
        <v>66</v>
      </c>
      <c r="AE59" s="48">
        <f>AE60+AE62</f>
        <v>744.8</v>
      </c>
      <c r="AF59" s="48">
        <f t="shared" ref="AF59:AS59" si="61">AF60+AF62</f>
        <v>744.2</v>
      </c>
      <c r="AG59" s="48">
        <f t="shared" si="61"/>
        <v>233.7</v>
      </c>
      <c r="AH59" s="48">
        <f t="shared" si="61"/>
        <v>233.1</v>
      </c>
      <c r="AI59" s="48">
        <f t="shared" si="61"/>
        <v>511.1</v>
      </c>
      <c r="AJ59" s="48">
        <f t="shared" si="61"/>
        <v>511.1</v>
      </c>
      <c r="AK59" s="48">
        <f t="shared" si="61"/>
        <v>794</v>
      </c>
      <c r="AL59" s="48">
        <f t="shared" si="61"/>
        <v>254.4</v>
      </c>
      <c r="AM59" s="48">
        <f t="shared" si="61"/>
        <v>539.6</v>
      </c>
      <c r="AN59" s="48">
        <f t="shared" si="61"/>
        <v>511.1</v>
      </c>
      <c r="AO59" s="48">
        <f t="shared" si="61"/>
        <v>0</v>
      </c>
      <c r="AP59" s="48">
        <f t="shared" si="61"/>
        <v>511.1</v>
      </c>
      <c r="AQ59" s="48">
        <f t="shared" si="61"/>
        <v>511.1</v>
      </c>
      <c r="AR59" s="48">
        <f t="shared" si="61"/>
        <v>0</v>
      </c>
      <c r="AS59" s="48">
        <f t="shared" si="61"/>
        <v>511.1</v>
      </c>
      <c r="AT59" s="48">
        <f t="shared" ref="AT59:AV59" si="62">AT60+AT62</f>
        <v>0</v>
      </c>
      <c r="AU59" s="48">
        <f t="shared" si="62"/>
        <v>0</v>
      </c>
      <c r="AV59" s="48">
        <f t="shared" si="62"/>
        <v>0</v>
      </c>
      <c r="AW59" s="48">
        <f>AW60+AW62</f>
        <v>744.8</v>
      </c>
      <c r="AX59" s="48">
        <f t="shared" ref="AX59:BW59" si="63">AX60+AX62</f>
        <v>744.2</v>
      </c>
      <c r="AY59" s="48">
        <f t="shared" si="63"/>
        <v>233.7</v>
      </c>
      <c r="AZ59" s="48">
        <f t="shared" si="63"/>
        <v>233.1</v>
      </c>
      <c r="BA59" s="48">
        <f t="shared" si="63"/>
        <v>511.1</v>
      </c>
      <c r="BB59" s="48">
        <f>BB60+BB62</f>
        <v>511.1</v>
      </c>
      <c r="BC59" s="48">
        <f t="shared" si="63"/>
        <v>794</v>
      </c>
      <c r="BD59" s="48">
        <f t="shared" si="63"/>
        <v>254.4</v>
      </c>
      <c r="BE59" s="48">
        <f t="shared" si="63"/>
        <v>539.6</v>
      </c>
      <c r="BF59" s="48">
        <f t="shared" si="63"/>
        <v>511.1</v>
      </c>
      <c r="BG59" s="48">
        <f t="shared" si="63"/>
        <v>0</v>
      </c>
      <c r="BH59" s="48">
        <f t="shared" si="63"/>
        <v>511.1</v>
      </c>
      <c r="BI59" s="48">
        <f t="shared" si="63"/>
        <v>511.1</v>
      </c>
      <c r="BJ59" s="48">
        <f t="shared" si="63"/>
        <v>0</v>
      </c>
      <c r="BK59" s="48">
        <f t="shared" si="63"/>
        <v>511.1</v>
      </c>
      <c r="BL59" s="48">
        <f t="shared" si="63"/>
        <v>0</v>
      </c>
      <c r="BM59" s="48">
        <f t="shared" si="63"/>
        <v>0</v>
      </c>
      <c r="BN59" s="48">
        <f t="shared" si="63"/>
        <v>0</v>
      </c>
      <c r="BO59" s="48">
        <f t="shared" si="63"/>
        <v>744.2</v>
      </c>
      <c r="BP59" s="48">
        <f t="shared" si="63"/>
        <v>233.1</v>
      </c>
      <c r="BQ59" s="48">
        <f t="shared" si="63"/>
        <v>511.1</v>
      </c>
      <c r="BR59" s="48">
        <f t="shared" si="63"/>
        <v>794</v>
      </c>
      <c r="BS59" s="48">
        <f t="shared" si="63"/>
        <v>254.4</v>
      </c>
      <c r="BT59" s="48">
        <f t="shared" si="63"/>
        <v>539.6</v>
      </c>
      <c r="BU59" s="48">
        <f t="shared" si="63"/>
        <v>511.1</v>
      </c>
      <c r="BV59" s="48">
        <f t="shared" si="63"/>
        <v>0</v>
      </c>
      <c r="BW59" s="48">
        <f t="shared" si="63"/>
        <v>511.1</v>
      </c>
      <c r="BX59" s="48">
        <f t="shared" ref="BX59:BY59" si="64">BX60+BX62</f>
        <v>744.2</v>
      </c>
      <c r="BY59" s="48">
        <f t="shared" si="64"/>
        <v>233.1</v>
      </c>
      <c r="BZ59" s="48">
        <f>BZ60+BZ62</f>
        <v>511.1</v>
      </c>
      <c r="CA59" s="48">
        <f t="shared" ref="CA59:CF59" si="65">CA60+CA62</f>
        <v>794</v>
      </c>
      <c r="CB59" s="48">
        <f t="shared" si="65"/>
        <v>254.4</v>
      </c>
      <c r="CC59" s="48">
        <f t="shared" si="65"/>
        <v>539.6</v>
      </c>
      <c r="CD59" s="48">
        <f t="shared" si="65"/>
        <v>511.1</v>
      </c>
      <c r="CE59" s="48">
        <f t="shared" si="65"/>
        <v>0</v>
      </c>
      <c r="CF59" s="48">
        <f t="shared" si="65"/>
        <v>511.1</v>
      </c>
      <c r="CG59" s="49"/>
    </row>
    <row r="60" spans="1:85" ht="38.25" customHeight="1" x14ac:dyDescent="0.3">
      <c r="A60" s="45" t="s">
        <v>284</v>
      </c>
      <c r="B60" s="46" t="s">
        <v>292</v>
      </c>
      <c r="C60" s="47" t="s">
        <v>66</v>
      </c>
      <c r="D60" s="47" t="s">
        <v>66</v>
      </c>
      <c r="E60" s="47" t="s">
        <v>66</v>
      </c>
      <c r="F60" s="47" t="s">
        <v>66</v>
      </c>
      <c r="G60" s="47" t="s">
        <v>66</v>
      </c>
      <c r="H60" s="47" t="s">
        <v>66</v>
      </c>
      <c r="I60" s="47" t="s">
        <v>66</v>
      </c>
      <c r="J60" s="47" t="s">
        <v>66</v>
      </c>
      <c r="K60" s="47" t="s">
        <v>66</v>
      </c>
      <c r="L60" s="47" t="s">
        <v>66</v>
      </c>
      <c r="M60" s="47" t="s">
        <v>66</v>
      </c>
      <c r="N60" s="47" t="s">
        <v>66</v>
      </c>
      <c r="O60" s="47" t="s">
        <v>66</v>
      </c>
      <c r="P60" s="47" t="s">
        <v>66</v>
      </c>
      <c r="Q60" s="47" t="s">
        <v>66</v>
      </c>
      <c r="R60" s="47" t="s">
        <v>66</v>
      </c>
      <c r="S60" s="47" t="s">
        <v>66</v>
      </c>
      <c r="T60" s="47" t="s">
        <v>66</v>
      </c>
      <c r="U60" s="47" t="s">
        <v>66</v>
      </c>
      <c r="V60" s="47" t="s">
        <v>66</v>
      </c>
      <c r="W60" s="47" t="s">
        <v>66</v>
      </c>
      <c r="X60" s="47" t="s">
        <v>66</v>
      </c>
      <c r="Y60" s="47" t="s">
        <v>66</v>
      </c>
      <c r="Z60" s="73" t="s">
        <v>66</v>
      </c>
      <c r="AA60" s="47" t="s">
        <v>66</v>
      </c>
      <c r="AB60" s="47" t="s">
        <v>66</v>
      </c>
      <c r="AC60" s="84" t="s">
        <v>66</v>
      </c>
      <c r="AD60" s="47" t="s">
        <v>66</v>
      </c>
      <c r="AE60" s="48">
        <f>AE61</f>
        <v>233.7</v>
      </c>
      <c r="AF60" s="48">
        <f t="shared" ref="AF60:CF60" si="66">AF61</f>
        <v>233.1</v>
      </c>
      <c r="AG60" s="48">
        <f t="shared" si="66"/>
        <v>233.7</v>
      </c>
      <c r="AH60" s="48">
        <f t="shared" si="66"/>
        <v>233.1</v>
      </c>
      <c r="AI60" s="48">
        <f t="shared" si="66"/>
        <v>0</v>
      </c>
      <c r="AJ60" s="48">
        <f t="shared" si="66"/>
        <v>0</v>
      </c>
      <c r="AK60" s="48">
        <f t="shared" si="66"/>
        <v>254.4</v>
      </c>
      <c r="AL60" s="48">
        <f t="shared" si="66"/>
        <v>254.4</v>
      </c>
      <c r="AM60" s="48">
        <f t="shared" si="66"/>
        <v>0</v>
      </c>
      <c r="AN60" s="48">
        <f t="shared" si="66"/>
        <v>0</v>
      </c>
      <c r="AO60" s="48">
        <f t="shared" si="66"/>
        <v>0</v>
      </c>
      <c r="AP60" s="48">
        <f t="shared" si="66"/>
        <v>0</v>
      </c>
      <c r="AQ60" s="48">
        <f t="shared" si="66"/>
        <v>0</v>
      </c>
      <c r="AR60" s="48">
        <f t="shared" si="66"/>
        <v>0</v>
      </c>
      <c r="AS60" s="48">
        <f t="shared" si="66"/>
        <v>0</v>
      </c>
      <c r="AT60" s="48">
        <f t="shared" si="66"/>
        <v>0</v>
      </c>
      <c r="AU60" s="48">
        <f t="shared" si="66"/>
        <v>0</v>
      </c>
      <c r="AV60" s="48">
        <f t="shared" si="66"/>
        <v>0</v>
      </c>
      <c r="AW60" s="48">
        <f>AW61</f>
        <v>233.7</v>
      </c>
      <c r="AX60" s="48">
        <f t="shared" si="66"/>
        <v>233.1</v>
      </c>
      <c r="AY60" s="48">
        <f t="shared" si="66"/>
        <v>233.7</v>
      </c>
      <c r="AZ60" s="48">
        <f t="shared" si="66"/>
        <v>233.1</v>
      </c>
      <c r="BA60" s="48">
        <f t="shared" si="66"/>
        <v>0</v>
      </c>
      <c r="BB60" s="48">
        <f>BB61</f>
        <v>0</v>
      </c>
      <c r="BC60" s="48">
        <f t="shared" si="66"/>
        <v>254.4</v>
      </c>
      <c r="BD60" s="48">
        <f t="shared" si="66"/>
        <v>254.4</v>
      </c>
      <c r="BE60" s="48">
        <f t="shared" si="66"/>
        <v>0</v>
      </c>
      <c r="BF60" s="48">
        <f t="shared" si="66"/>
        <v>0</v>
      </c>
      <c r="BG60" s="48">
        <f t="shared" si="66"/>
        <v>0</v>
      </c>
      <c r="BH60" s="48">
        <f t="shared" si="66"/>
        <v>0</v>
      </c>
      <c r="BI60" s="48">
        <f t="shared" si="66"/>
        <v>0</v>
      </c>
      <c r="BJ60" s="48">
        <f t="shared" si="66"/>
        <v>0</v>
      </c>
      <c r="BK60" s="48">
        <f t="shared" si="66"/>
        <v>0</v>
      </c>
      <c r="BL60" s="48">
        <f t="shared" si="66"/>
        <v>0</v>
      </c>
      <c r="BM60" s="48">
        <f t="shared" si="66"/>
        <v>0</v>
      </c>
      <c r="BN60" s="48">
        <f t="shared" si="66"/>
        <v>0</v>
      </c>
      <c r="BO60" s="48">
        <f t="shared" si="66"/>
        <v>233.1</v>
      </c>
      <c r="BP60" s="48">
        <f t="shared" si="66"/>
        <v>233.1</v>
      </c>
      <c r="BQ60" s="48">
        <f t="shared" si="66"/>
        <v>0</v>
      </c>
      <c r="BR60" s="48">
        <f t="shared" si="66"/>
        <v>254.4</v>
      </c>
      <c r="BS60" s="48">
        <f t="shared" si="66"/>
        <v>254.4</v>
      </c>
      <c r="BT60" s="48">
        <f t="shared" si="66"/>
        <v>0</v>
      </c>
      <c r="BU60" s="48">
        <f t="shared" si="66"/>
        <v>0</v>
      </c>
      <c r="BV60" s="48">
        <f t="shared" si="66"/>
        <v>0</v>
      </c>
      <c r="BW60" s="48">
        <f t="shared" si="66"/>
        <v>0</v>
      </c>
      <c r="BX60" s="48">
        <f t="shared" si="66"/>
        <v>233.1</v>
      </c>
      <c r="BY60" s="48">
        <f t="shared" si="66"/>
        <v>233.1</v>
      </c>
      <c r="BZ60" s="48">
        <f>BZ61</f>
        <v>0</v>
      </c>
      <c r="CA60" s="48">
        <f t="shared" si="66"/>
        <v>254.4</v>
      </c>
      <c r="CB60" s="48">
        <f t="shared" si="66"/>
        <v>254.4</v>
      </c>
      <c r="CC60" s="48">
        <f t="shared" si="66"/>
        <v>0</v>
      </c>
      <c r="CD60" s="48">
        <f t="shared" si="66"/>
        <v>0</v>
      </c>
      <c r="CE60" s="48">
        <f t="shared" si="66"/>
        <v>0</v>
      </c>
      <c r="CF60" s="48">
        <f t="shared" si="66"/>
        <v>0</v>
      </c>
      <c r="CG60" s="49"/>
    </row>
    <row r="61" spans="1:85" ht="165" customHeight="1" x14ac:dyDescent="0.3">
      <c r="A61" s="50" t="s">
        <v>90</v>
      </c>
      <c r="B61" s="51" t="s">
        <v>294</v>
      </c>
      <c r="C61" s="109" t="s">
        <v>287</v>
      </c>
      <c r="D61" s="109" t="s">
        <v>104</v>
      </c>
      <c r="E61" s="109" t="s">
        <v>288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137" t="s">
        <v>289</v>
      </c>
      <c r="X61" s="137" t="s">
        <v>86</v>
      </c>
      <c r="Y61" s="137" t="s">
        <v>91</v>
      </c>
      <c r="Z61" s="71" t="s">
        <v>110</v>
      </c>
      <c r="AA61" s="53" t="s">
        <v>86</v>
      </c>
      <c r="AB61" s="70" t="s">
        <v>111</v>
      </c>
      <c r="AC61" s="85" t="s">
        <v>92</v>
      </c>
      <c r="AD61" s="54" t="s">
        <v>93</v>
      </c>
      <c r="AE61" s="55">
        <v>233.7</v>
      </c>
      <c r="AF61" s="55">
        <v>233.1</v>
      </c>
      <c r="AG61" s="55">
        <v>233.7</v>
      </c>
      <c r="AH61" s="55">
        <v>233.1</v>
      </c>
      <c r="AI61" s="55">
        <v>0</v>
      </c>
      <c r="AJ61" s="55">
        <v>0</v>
      </c>
      <c r="AK61" s="55">
        <v>254.4</v>
      </c>
      <c r="AL61" s="55">
        <v>254.4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233.7</v>
      </c>
      <c r="AX61" s="55">
        <v>233.1</v>
      </c>
      <c r="AY61" s="55">
        <v>233.7</v>
      </c>
      <c r="AZ61" s="55">
        <v>233.1</v>
      </c>
      <c r="BA61" s="55">
        <v>0</v>
      </c>
      <c r="BB61" s="55">
        <v>0</v>
      </c>
      <c r="BC61" s="55">
        <v>254.4</v>
      </c>
      <c r="BD61" s="55">
        <v>254.4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233.1</v>
      </c>
      <c r="BP61" s="55">
        <v>233.1</v>
      </c>
      <c r="BQ61" s="55">
        <v>0</v>
      </c>
      <c r="BR61" s="55">
        <v>254.4</v>
      </c>
      <c r="BS61" s="55">
        <v>254.4</v>
      </c>
      <c r="BT61" s="55">
        <v>0</v>
      </c>
      <c r="BU61" s="55">
        <v>0</v>
      </c>
      <c r="BV61" s="55">
        <v>0</v>
      </c>
      <c r="BW61" s="55">
        <v>0</v>
      </c>
      <c r="BX61" s="55">
        <v>233.1</v>
      </c>
      <c r="BY61" s="55">
        <v>233.1</v>
      </c>
      <c r="BZ61" s="55">
        <v>0</v>
      </c>
      <c r="CA61" s="55">
        <v>254.4</v>
      </c>
      <c r="CB61" s="55">
        <v>254.4</v>
      </c>
      <c r="CC61" s="55">
        <v>0</v>
      </c>
      <c r="CD61" s="55">
        <v>0</v>
      </c>
      <c r="CE61" s="55">
        <v>0</v>
      </c>
      <c r="CF61" s="55">
        <v>0</v>
      </c>
      <c r="CG61" s="56"/>
    </row>
    <row r="62" spans="1:85" ht="38.25" customHeight="1" x14ac:dyDescent="0.3">
      <c r="A62" s="45" t="s">
        <v>285</v>
      </c>
      <c r="B62" s="46" t="s">
        <v>326</v>
      </c>
      <c r="C62" s="47" t="s">
        <v>66</v>
      </c>
      <c r="D62" s="47" t="s">
        <v>66</v>
      </c>
      <c r="E62" s="47" t="s">
        <v>66</v>
      </c>
      <c r="F62" s="47" t="s">
        <v>66</v>
      </c>
      <c r="G62" s="47" t="s">
        <v>66</v>
      </c>
      <c r="H62" s="47" t="s">
        <v>66</v>
      </c>
      <c r="I62" s="47" t="s">
        <v>66</v>
      </c>
      <c r="J62" s="47" t="s">
        <v>66</v>
      </c>
      <c r="K62" s="47" t="s">
        <v>66</v>
      </c>
      <c r="L62" s="47" t="s">
        <v>66</v>
      </c>
      <c r="M62" s="47" t="s">
        <v>66</v>
      </c>
      <c r="N62" s="47" t="s">
        <v>66</v>
      </c>
      <c r="O62" s="47" t="s">
        <v>66</v>
      </c>
      <c r="P62" s="47" t="s">
        <v>66</v>
      </c>
      <c r="Q62" s="47" t="s">
        <v>66</v>
      </c>
      <c r="R62" s="47" t="s">
        <v>66</v>
      </c>
      <c r="S62" s="47" t="s">
        <v>66</v>
      </c>
      <c r="T62" s="47" t="s">
        <v>66</v>
      </c>
      <c r="U62" s="47" t="s">
        <v>66</v>
      </c>
      <c r="V62" s="47" t="s">
        <v>66</v>
      </c>
      <c r="W62" s="47" t="s">
        <v>66</v>
      </c>
      <c r="X62" s="47" t="s">
        <v>66</v>
      </c>
      <c r="Y62" s="47" t="s">
        <v>66</v>
      </c>
      <c r="Z62" s="73" t="s">
        <v>66</v>
      </c>
      <c r="AA62" s="47" t="s">
        <v>66</v>
      </c>
      <c r="AB62" s="47" t="s">
        <v>66</v>
      </c>
      <c r="AC62" s="84" t="s">
        <v>66</v>
      </c>
      <c r="AD62" s="47" t="s">
        <v>66</v>
      </c>
      <c r="AE62" s="48">
        <f>AE63</f>
        <v>511.1</v>
      </c>
      <c r="AF62" s="48">
        <f t="shared" ref="AF62:CF62" si="67">AF63</f>
        <v>511.1</v>
      </c>
      <c r="AG62" s="48">
        <f t="shared" si="67"/>
        <v>0</v>
      </c>
      <c r="AH62" s="48">
        <f t="shared" si="67"/>
        <v>0</v>
      </c>
      <c r="AI62" s="48">
        <f t="shared" si="67"/>
        <v>511.1</v>
      </c>
      <c r="AJ62" s="48">
        <f t="shared" si="67"/>
        <v>511.1</v>
      </c>
      <c r="AK62" s="48">
        <f t="shared" si="67"/>
        <v>539.6</v>
      </c>
      <c r="AL62" s="48">
        <f t="shared" si="67"/>
        <v>0</v>
      </c>
      <c r="AM62" s="48">
        <f t="shared" si="67"/>
        <v>539.6</v>
      </c>
      <c r="AN62" s="48">
        <f t="shared" si="67"/>
        <v>511.1</v>
      </c>
      <c r="AO62" s="48">
        <f t="shared" si="67"/>
        <v>0</v>
      </c>
      <c r="AP62" s="48">
        <f t="shared" si="67"/>
        <v>511.1</v>
      </c>
      <c r="AQ62" s="48">
        <f t="shared" si="67"/>
        <v>511.1</v>
      </c>
      <c r="AR62" s="48">
        <f t="shared" si="67"/>
        <v>0</v>
      </c>
      <c r="AS62" s="48">
        <f t="shared" si="67"/>
        <v>511.1</v>
      </c>
      <c r="AT62" s="48">
        <f t="shared" si="67"/>
        <v>0</v>
      </c>
      <c r="AU62" s="48">
        <f t="shared" si="67"/>
        <v>0</v>
      </c>
      <c r="AV62" s="48">
        <f t="shared" si="67"/>
        <v>0</v>
      </c>
      <c r="AW62" s="48">
        <f>AW63</f>
        <v>511.1</v>
      </c>
      <c r="AX62" s="48">
        <f t="shared" si="67"/>
        <v>511.1</v>
      </c>
      <c r="AY62" s="48">
        <f t="shared" si="67"/>
        <v>0</v>
      </c>
      <c r="AZ62" s="48">
        <f t="shared" si="67"/>
        <v>0</v>
      </c>
      <c r="BA62" s="48">
        <f t="shared" si="67"/>
        <v>511.1</v>
      </c>
      <c r="BB62" s="48">
        <f>BB63</f>
        <v>511.1</v>
      </c>
      <c r="BC62" s="48">
        <f t="shared" si="67"/>
        <v>539.6</v>
      </c>
      <c r="BD62" s="48">
        <f t="shared" si="67"/>
        <v>0</v>
      </c>
      <c r="BE62" s="48">
        <f t="shared" si="67"/>
        <v>539.6</v>
      </c>
      <c r="BF62" s="48">
        <f t="shared" si="67"/>
        <v>511.1</v>
      </c>
      <c r="BG62" s="48">
        <f t="shared" si="67"/>
        <v>0</v>
      </c>
      <c r="BH62" s="48">
        <f t="shared" si="67"/>
        <v>511.1</v>
      </c>
      <c r="BI62" s="48">
        <f t="shared" si="67"/>
        <v>511.1</v>
      </c>
      <c r="BJ62" s="48">
        <f t="shared" si="67"/>
        <v>0</v>
      </c>
      <c r="BK62" s="48">
        <f t="shared" si="67"/>
        <v>511.1</v>
      </c>
      <c r="BL62" s="48">
        <f t="shared" si="67"/>
        <v>0</v>
      </c>
      <c r="BM62" s="48">
        <f t="shared" si="67"/>
        <v>0</v>
      </c>
      <c r="BN62" s="48">
        <f t="shared" si="67"/>
        <v>0</v>
      </c>
      <c r="BO62" s="48">
        <f t="shared" si="67"/>
        <v>511.1</v>
      </c>
      <c r="BP62" s="48">
        <f t="shared" si="67"/>
        <v>0</v>
      </c>
      <c r="BQ62" s="48">
        <f t="shared" si="67"/>
        <v>511.1</v>
      </c>
      <c r="BR62" s="48">
        <f t="shared" si="67"/>
        <v>539.6</v>
      </c>
      <c r="BS62" s="48">
        <f t="shared" si="67"/>
        <v>0</v>
      </c>
      <c r="BT62" s="48">
        <f t="shared" si="67"/>
        <v>539.6</v>
      </c>
      <c r="BU62" s="48">
        <f t="shared" si="67"/>
        <v>511.1</v>
      </c>
      <c r="BV62" s="48">
        <f t="shared" si="67"/>
        <v>0</v>
      </c>
      <c r="BW62" s="48">
        <f t="shared" si="67"/>
        <v>511.1</v>
      </c>
      <c r="BX62" s="48">
        <f t="shared" si="67"/>
        <v>511.1</v>
      </c>
      <c r="BY62" s="48">
        <f t="shared" si="67"/>
        <v>0</v>
      </c>
      <c r="BZ62" s="48">
        <f>BZ63</f>
        <v>511.1</v>
      </c>
      <c r="CA62" s="48">
        <f t="shared" si="67"/>
        <v>539.6</v>
      </c>
      <c r="CB62" s="48">
        <f t="shared" si="67"/>
        <v>0</v>
      </c>
      <c r="CC62" s="48">
        <f t="shared" si="67"/>
        <v>539.6</v>
      </c>
      <c r="CD62" s="48">
        <f t="shared" si="67"/>
        <v>511.1</v>
      </c>
      <c r="CE62" s="48">
        <f t="shared" si="67"/>
        <v>0</v>
      </c>
      <c r="CF62" s="48">
        <f t="shared" si="67"/>
        <v>511.1</v>
      </c>
      <c r="CG62" s="49"/>
    </row>
    <row r="63" spans="1:85" ht="151.19999999999999" customHeight="1" x14ac:dyDescent="0.3">
      <c r="A63" s="50" t="s">
        <v>286</v>
      </c>
      <c r="B63" s="51" t="s">
        <v>327</v>
      </c>
      <c r="C63" s="109" t="s">
        <v>287</v>
      </c>
      <c r="D63" s="109" t="s">
        <v>104</v>
      </c>
      <c r="E63" s="109" t="s">
        <v>288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138" t="s">
        <v>94</v>
      </c>
      <c r="X63" s="138" t="s">
        <v>95</v>
      </c>
      <c r="Y63" s="138" t="s">
        <v>96</v>
      </c>
      <c r="Z63" s="139" t="s">
        <v>106</v>
      </c>
      <c r="AA63" s="137" t="s">
        <v>86</v>
      </c>
      <c r="AB63" s="137" t="s">
        <v>290</v>
      </c>
      <c r="AC63" s="85"/>
      <c r="AD63" s="54" t="s">
        <v>97</v>
      </c>
      <c r="AE63" s="55">
        <v>511.1</v>
      </c>
      <c r="AF63" s="55">
        <v>511.1</v>
      </c>
      <c r="AG63" s="55">
        <v>0</v>
      </c>
      <c r="AH63" s="55">
        <v>0</v>
      </c>
      <c r="AI63" s="55">
        <v>511.1</v>
      </c>
      <c r="AJ63" s="55">
        <v>511.1</v>
      </c>
      <c r="AK63" s="55">
        <v>539.6</v>
      </c>
      <c r="AL63" s="55">
        <v>0</v>
      </c>
      <c r="AM63" s="55">
        <v>539.6</v>
      </c>
      <c r="AN63" s="55">
        <v>511.1</v>
      </c>
      <c r="AO63" s="55">
        <v>0</v>
      </c>
      <c r="AP63" s="55">
        <v>511.1</v>
      </c>
      <c r="AQ63" s="55">
        <v>511.1</v>
      </c>
      <c r="AR63" s="55">
        <v>0</v>
      </c>
      <c r="AS63" s="55">
        <v>511.1</v>
      </c>
      <c r="AT63" s="55">
        <v>0</v>
      </c>
      <c r="AU63" s="55">
        <v>0</v>
      </c>
      <c r="AV63" s="55">
        <v>0</v>
      </c>
      <c r="AW63" s="55">
        <v>511.1</v>
      </c>
      <c r="AX63" s="55">
        <v>511.1</v>
      </c>
      <c r="AY63" s="55">
        <v>0</v>
      </c>
      <c r="AZ63" s="55">
        <v>0</v>
      </c>
      <c r="BA63" s="55">
        <v>511.1</v>
      </c>
      <c r="BB63" s="55">
        <v>511.1</v>
      </c>
      <c r="BC63" s="55">
        <v>539.6</v>
      </c>
      <c r="BD63" s="55">
        <v>0</v>
      </c>
      <c r="BE63" s="55">
        <v>539.6</v>
      </c>
      <c r="BF63" s="55">
        <v>511.1</v>
      </c>
      <c r="BG63" s="55">
        <v>0</v>
      </c>
      <c r="BH63" s="55">
        <v>511.1</v>
      </c>
      <c r="BI63" s="55">
        <v>511.1</v>
      </c>
      <c r="BJ63" s="55">
        <v>0</v>
      </c>
      <c r="BK63" s="55">
        <v>511.1</v>
      </c>
      <c r="BL63" s="55">
        <v>0</v>
      </c>
      <c r="BM63" s="55">
        <v>0</v>
      </c>
      <c r="BN63" s="55">
        <v>0</v>
      </c>
      <c r="BO63" s="55">
        <v>511.1</v>
      </c>
      <c r="BP63" s="55">
        <v>0</v>
      </c>
      <c r="BQ63" s="55">
        <v>511.1</v>
      </c>
      <c r="BR63" s="55">
        <v>539.6</v>
      </c>
      <c r="BS63" s="55">
        <v>0</v>
      </c>
      <c r="BT63" s="55">
        <v>539.6</v>
      </c>
      <c r="BU63" s="55">
        <v>511.1</v>
      </c>
      <c r="BV63" s="55">
        <v>0</v>
      </c>
      <c r="BW63" s="55">
        <v>511.1</v>
      </c>
      <c r="BX63" s="55">
        <v>511.1</v>
      </c>
      <c r="BY63" s="55">
        <v>0</v>
      </c>
      <c r="BZ63" s="55">
        <v>511.1</v>
      </c>
      <c r="CA63" s="55">
        <v>539.6</v>
      </c>
      <c r="CB63" s="55">
        <v>0</v>
      </c>
      <c r="CC63" s="55">
        <v>539.6</v>
      </c>
      <c r="CD63" s="55">
        <v>511.1</v>
      </c>
      <c r="CE63" s="55">
        <v>0</v>
      </c>
      <c r="CF63" s="55">
        <v>511.1</v>
      </c>
      <c r="CG63" s="56"/>
    </row>
    <row r="64" spans="1:85" ht="89.25" customHeight="1" x14ac:dyDescent="0.3">
      <c r="A64" s="45" t="s">
        <v>328</v>
      </c>
      <c r="B64" s="46" t="s">
        <v>329</v>
      </c>
      <c r="C64" s="47" t="s">
        <v>66</v>
      </c>
      <c r="D64" s="47" t="s">
        <v>66</v>
      </c>
      <c r="E64" s="47" t="s">
        <v>66</v>
      </c>
      <c r="F64" s="47" t="s">
        <v>66</v>
      </c>
      <c r="G64" s="47" t="s">
        <v>66</v>
      </c>
      <c r="H64" s="47" t="s">
        <v>66</v>
      </c>
      <c r="I64" s="47" t="s">
        <v>66</v>
      </c>
      <c r="J64" s="47" t="s">
        <v>66</v>
      </c>
      <c r="K64" s="47" t="s">
        <v>66</v>
      </c>
      <c r="L64" s="47" t="s">
        <v>66</v>
      </c>
      <c r="M64" s="47" t="s">
        <v>66</v>
      </c>
      <c r="N64" s="47" t="s">
        <v>66</v>
      </c>
      <c r="O64" s="47" t="s">
        <v>66</v>
      </c>
      <c r="P64" s="47" t="s">
        <v>66</v>
      </c>
      <c r="Q64" s="47" t="s">
        <v>66</v>
      </c>
      <c r="R64" s="47" t="s">
        <v>66</v>
      </c>
      <c r="S64" s="47" t="s">
        <v>66</v>
      </c>
      <c r="T64" s="47" t="s">
        <v>66</v>
      </c>
      <c r="U64" s="47" t="s">
        <v>66</v>
      </c>
      <c r="V64" s="47" t="s">
        <v>66</v>
      </c>
      <c r="W64" s="47" t="s">
        <v>66</v>
      </c>
      <c r="X64" s="47" t="s">
        <v>66</v>
      </c>
      <c r="Y64" s="47" t="s">
        <v>66</v>
      </c>
      <c r="Z64" s="73" t="s">
        <v>66</v>
      </c>
      <c r="AA64" s="47" t="s">
        <v>66</v>
      </c>
      <c r="AB64" s="47" t="s">
        <v>66</v>
      </c>
      <c r="AC64" s="84" t="s">
        <v>66</v>
      </c>
      <c r="AD64" s="47" t="s">
        <v>66</v>
      </c>
      <c r="AE64" s="48">
        <f>AE65</f>
        <v>221.8</v>
      </c>
      <c r="AF64" s="48">
        <f t="shared" ref="AF64:CF65" si="68">AF65</f>
        <v>221.8</v>
      </c>
      <c r="AG64" s="48">
        <f t="shared" si="68"/>
        <v>0</v>
      </c>
      <c r="AH64" s="48">
        <f t="shared" si="68"/>
        <v>0</v>
      </c>
      <c r="AI64" s="48">
        <f t="shared" si="68"/>
        <v>0</v>
      </c>
      <c r="AJ64" s="48">
        <f t="shared" si="68"/>
        <v>0</v>
      </c>
      <c r="AK64" s="48">
        <f t="shared" si="68"/>
        <v>233.8</v>
      </c>
      <c r="AL64" s="48">
        <f t="shared" si="68"/>
        <v>0</v>
      </c>
      <c r="AM64" s="48">
        <f t="shared" si="68"/>
        <v>0</v>
      </c>
      <c r="AN64" s="48">
        <f t="shared" si="68"/>
        <v>0</v>
      </c>
      <c r="AO64" s="48">
        <f t="shared" si="68"/>
        <v>0</v>
      </c>
      <c r="AP64" s="48">
        <f t="shared" si="68"/>
        <v>0</v>
      </c>
      <c r="AQ64" s="48">
        <f t="shared" si="68"/>
        <v>0</v>
      </c>
      <c r="AR64" s="48">
        <f t="shared" si="68"/>
        <v>0</v>
      </c>
      <c r="AS64" s="48">
        <f t="shared" si="68"/>
        <v>0</v>
      </c>
      <c r="AT64" s="48">
        <f t="shared" si="68"/>
        <v>0</v>
      </c>
      <c r="AU64" s="48">
        <f t="shared" si="68"/>
        <v>0</v>
      </c>
      <c r="AV64" s="48">
        <f t="shared" si="68"/>
        <v>0</v>
      </c>
      <c r="AW64" s="48">
        <f>AW65</f>
        <v>221.8</v>
      </c>
      <c r="AX64" s="48">
        <f t="shared" si="68"/>
        <v>221.8</v>
      </c>
      <c r="AY64" s="48">
        <f t="shared" si="68"/>
        <v>0</v>
      </c>
      <c r="AZ64" s="48">
        <f t="shared" si="68"/>
        <v>0</v>
      </c>
      <c r="BA64" s="48">
        <f t="shared" si="68"/>
        <v>0</v>
      </c>
      <c r="BB64" s="48">
        <f>BB65</f>
        <v>0</v>
      </c>
      <c r="BC64" s="48">
        <f t="shared" si="68"/>
        <v>233.8</v>
      </c>
      <c r="BD64" s="48">
        <f t="shared" si="68"/>
        <v>0</v>
      </c>
      <c r="BE64" s="48">
        <f t="shared" si="68"/>
        <v>0</v>
      </c>
      <c r="BF64" s="48">
        <f t="shared" si="68"/>
        <v>0</v>
      </c>
      <c r="BG64" s="48">
        <f t="shared" si="68"/>
        <v>0</v>
      </c>
      <c r="BH64" s="48">
        <f t="shared" si="68"/>
        <v>0</v>
      </c>
      <c r="BI64" s="48">
        <f t="shared" si="68"/>
        <v>0</v>
      </c>
      <c r="BJ64" s="48">
        <f t="shared" si="68"/>
        <v>0</v>
      </c>
      <c r="BK64" s="48">
        <f t="shared" si="68"/>
        <v>0</v>
      </c>
      <c r="BL64" s="48">
        <f t="shared" si="68"/>
        <v>0</v>
      </c>
      <c r="BM64" s="48">
        <f t="shared" si="68"/>
        <v>0</v>
      </c>
      <c r="BN64" s="48">
        <f t="shared" si="68"/>
        <v>0</v>
      </c>
      <c r="BO64" s="48">
        <f t="shared" si="68"/>
        <v>221.8</v>
      </c>
      <c r="BP64" s="48">
        <f t="shared" si="68"/>
        <v>0</v>
      </c>
      <c r="BQ64" s="48">
        <f t="shared" si="68"/>
        <v>0</v>
      </c>
      <c r="BR64" s="48">
        <f t="shared" si="68"/>
        <v>233.8</v>
      </c>
      <c r="BS64" s="48">
        <f t="shared" si="68"/>
        <v>0</v>
      </c>
      <c r="BT64" s="48">
        <f t="shared" si="68"/>
        <v>0</v>
      </c>
      <c r="BU64" s="48">
        <f t="shared" si="68"/>
        <v>0</v>
      </c>
      <c r="BV64" s="48">
        <f t="shared" si="68"/>
        <v>0</v>
      </c>
      <c r="BW64" s="48">
        <f t="shared" si="68"/>
        <v>0</v>
      </c>
      <c r="BX64" s="48">
        <f t="shared" si="68"/>
        <v>221.8</v>
      </c>
      <c r="BY64" s="48">
        <f t="shared" si="68"/>
        <v>0</v>
      </c>
      <c r="BZ64" s="48">
        <f>BZ65</f>
        <v>0</v>
      </c>
      <c r="CA64" s="48">
        <f t="shared" si="68"/>
        <v>233.8</v>
      </c>
      <c r="CB64" s="48">
        <f t="shared" si="68"/>
        <v>0</v>
      </c>
      <c r="CC64" s="48">
        <f t="shared" si="68"/>
        <v>0</v>
      </c>
      <c r="CD64" s="48">
        <f t="shared" si="68"/>
        <v>0</v>
      </c>
      <c r="CE64" s="48">
        <f t="shared" si="68"/>
        <v>0</v>
      </c>
      <c r="CF64" s="48">
        <f t="shared" si="68"/>
        <v>0</v>
      </c>
      <c r="CG64" s="49"/>
    </row>
    <row r="65" spans="1:85" ht="25.5" customHeight="1" x14ac:dyDescent="0.3">
      <c r="A65" s="45" t="s">
        <v>330</v>
      </c>
      <c r="B65" s="46" t="s">
        <v>331</v>
      </c>
      <c r="C65" s="47" t="s">
        <v>66</v>
      </c>
      <c r="D65" s="47" t="s">
        <v>66</v>
      </c>
      <c r="E65" s="47" t="s">
        <v>66</v>
      </c>
      <c r="F65" s="47" t="s">
        <v>66</v>
      </c>
      <c r="G65" s="47" t="s">
        <v>66</v>
      </c>
      <c r="H65" s="47" t="s">
        <v>66</v>
      </c>
      <c r="I65" s="47" t="s">
        <v>66</v>
      </c>
      <c r="J65" s="47" t="s">
        <v>66</v>
      </c>
      <c r="K65" s="47" t="s">
        <v>66</v>
      </c>
      <c r="L65" s="47" t="s">
        <v>66</v>
      </c>
      <c r="M65" s="47" t="s">
        <v>66</v>
      </c>
      <c r="N65" s="47" t="s">
        <v>66</v>
      </c>
      <c r="O65" s="47" t="s">
        <v>66</v>
      </c>
      <c r="P65" s="47" t="s">
        <v>66</v>
      </c>
      <c r="Q65" s="47" t="s">
        <v>66</v>
      </c>
      <c r="R65" s="47" t="s">
        <v>66</v>
      </c>
      <c r="S65" s="47" t="s">
        <v>66</v>
      </c>
      <c r="T65" s="47" t="s">
        <v>66</v>
      </c>
      <c r="U65" s="47" t="s">
        <v>66</v>
      </c>
      <c r="V65" s="47" t="s">
        <v>66</v>
      </c>
      <c r="W65" s="47" t="s">
        <v>66</v>
      </c>
      <c r="X65" s="47" t="s">
        <v>66</v>
      </c>
      <c r="Y65" s="47" t="s">
        <v>66</v>
      </c>
      <c r="Z65" s="73" t="s">
        <v>66</v>
      </c>
      <c r="AA65" s="47" t="s">
        <v>66</v>
      </c>
      <c r="AB65" s="47" t="s">
        <v>66</v>
      </c>
      <c r="AC65" s="84" t="s">
        <v>66</v>
      </c>
      <c r="AD65" s="47" t="s">
        <v>66</v>
      </c>
      <c r="AE65" s="48">
        <f>AE66</f>
        <v>221.8</v>
      </c>
      <c r="AF65" s="48">
        <f t="shared" si="68"/>
        <v>221.8</v>
      </c>
      <c r="AG65" s="48">
        <f t="shared" si="68"/>
        <v>0</v>
      </c>
      <c r="AH65" s="48">
        <f t="shared" si="68"/>
        <v>0</v>
      </c>
      <c r="AI65" s="48">
        <f t="shared" si="68"/>
        <v>0</v>
      </c>
      <c r="AJ65" s="48">
        <f t="shared" si="68"/>
        <v>0</v>
      </c>
      <c r="AK65" s="48">
        <f t="shared" si="68"/>
        <v>233.8</v>
      </c>
      <c r="AL65" s="48">
        <f t="shared" si="68"/>
        <v>0</v>
      </c>
      <c r="AM65" s="48">
        <f t="shared" si="68"/>
        <v>0</v>
      </c>
      <c r="AN65" s="48">
        <f t="shared" si="68"/>
        <v>0</v>
      </c>
      <c r="AO65" s="48">
        <f t="shared" si="68"/>
        <v>0</v>
      </c>
      <c r="AP65" s="48">
        <f t="shared" si="68"/>
        <v>0</v>
      </c>
      <c r="AQ65" s="48">
        <f t="shared" si="68"/>
        <v>0</v>
      </c>
      <c r="AR65" s="48">
        <f t="shared" si="68"/>
        <v>0</v>
      </c>
      <c r="AS65" s="48">
        <f t="shared" si="68"/>
        <v>0</v>
      </c>
      <c r="AT65" s="48">
        <f t="shared" si="68"/>
        <v>0</v>
      </c>
      <c r="AU65" s="48">
        <f t="shared" si="68"/>
        <v>0</v>
      </c>
      <c r="AV65" s="48">
        <f t="shared" si="68"/>
        <v>0</v>
      </c>
      <c r="AW65" s="48">
        <f>AW66</f>
        <v>221.8</v>
      </c>
      <c r="AX65" s="48">
        <f t="shared" si="68"/>
        <v>221.8</v>
      </c>
      <c r="AY65" s="48">
        <f t="shared" si="68"/>
        <v>0</v>
      </c>
      <c r="AZ65" s="48">
        <f t="shared" si="68"/>
        <v>0</v>
      </c>
      <c r="BA65" s="48">
        <f t="shared" si="68"/>
        <v>0</v>
      </c>
      <c r="BB65" s="48">
        <f>BB66</f>
        <v>0</v>
      </c>
      <c r="BC65" s="48">
        <f t="shared" si="68"/>
        <v>233.8</v>
      </c>
      <c r="BD65" s="48">
        <f t="shared" si="68"/>
        <v>0</v>
      </c>
      <c r="BE65" s="48">
        <f t="shared" si="68"/>
        <v>0</v>
      </c>
      <c r="BF65" s="48">
        <f t="shared" si="68"/>
        <v>0</v>
      </c>
      <c r="BG65" s="48">
        <f t="shared" si="68"/>
        <v>0</v>
      </c>
      <c r="BH65" s="48">
        <f t="shared" si="68"/>
        <v>0</v>
      </c>
      <c r="BI65" s="48">
        <f t="shared" si="68"/>
        <v>0</v>
      </c>
      <c r="BJ65" s="48">
        <f t="shared" si="68"/>
        <v>0</v>
      </c>
      <c r="BK65" s="48">
        <f t="shared" si="68"/>
        <v>0</v>
      </c>
      <c r="BL65" s="48">
        <f t="shared" si="68"/>
        <v>0</v>
      </c>
      <c r="BM65" s="48">
        <f t="shared" si="68"/>
        <v>0</v>
      </c>
      <c r="BN65" s="48">
        <f t="shared" si="68"/>
        <v>0</v>
      </c>
      <c r="BO65" s="48">
        <f t="shared" si="68"/>
        <v>221.8</v>
      </c>
      <c r="BP65" s="48">
        <f t="shared" si="68"/>
        <v>0</v>
      </c>
      <c r="BQ65" s="48">
        <f t="shared" si="68"/>
        <v>0</v>
      </c>
      <c r="BR65" s="48">
        <f t="shared" si="68"/>
        <v>233.8</v>
      </c>
      <c r="BS65" s="48">
        <f t="shared" si="68"/>
        <v>0</v>
      </c>
      <c r="BT65" s="48">
        <f t="shared" si="68"/>
        <v>0</v>
      </c>
      <c r="BU65" s="48">
        <f t="shared" si="68"/>
        <v>0</v>
      </c>
      <c r="BV65" s="48">
        <f t="shared" si="68"/>
        <v>0</v>
      </c>
      <c r="BW65" s="48">
        <f t="shared" si="68"/>
        <v>0</v>
      </c>
      <c r="BX65" s="48">
        <f t="shared" si="68"/>
        <v>221.8</v>
      </c>
      <c r="BY65" s="48">
        <f t="shared" si="68"/>
        <v>0</v>
      </c>
      <c r="BZ65" s="48">
        <f>BZ66</f>
        <v>0</v>
      </c>
      <c r="CA65" s="48">
        <f t="shared" si="68"/>
        <v>233.8</v>
      </c>
      <c r="CB65" s="48">
        <f t="shared" si="68"/>
        <v>0</v>
      </c>
      <c r="CC65" s="48">
        <f t="shared" si="68"/>
        <v>0</v>
      </c>
      <c r="CD65" s="48">
        <f t="shared" si="68"/>
        <v>0</v>
      </c>
      <c r="CE65" s="48">
        <f t="shared" si="68"/>
        <v>0</v>
      </c>
      <c r="CF65" s="48">
        <f t="shared" si="68"/>
        <v>0</v>
      </c>
      <c r="CG65" s="49"/>
    </row>
    <row r="66" spans="1:85" ht="76.5" customHeight="1" x14ac:dyDescent="0.3">
      <c r="A66" s="45" t="s">
        <v>332</v>
      </c>
      <c r="B66" s="46" t="s">
        <v>333</v>
      </c>
      <c r="C66" s="47" t="s">
        <v>66</v>
      </c>
      <c r="D66" s="47" t="s">
        <v>66</v>
      </c>
      <c r="E66" s="47" t="s">
        <v>66</v>
      </c>
      <c r="F66" s="47" t="s">
        <v>66</v>
      </c>
      <c r="G66" s="47" t="s">
        <v>66</v>
      </c>
      <c r="H66" s="47" t="s">
        <v>66</v>
      </c>
      <c r="I66" s="47" t="s">
        <v>66</v>
      </c>
      <c r="J66" s="47" t="s">
        <v>66</v>
      </c>
      <c r="K66" s="47" t="s">
        <v>66</v>
      </c>
      <c r="L66" s="47" t="s">
        <v>66</v>
      </c>
      <c r="M66" s="47" t="s">
        <v>66</v>
      </c>
      <c r="N66" s="47" t="s">
        <v>66</v>
      </c>
      <c r="O66" s="47" t="s">
        <v>66</v>
      </c>
      <c r="P66" s="47" t="s">
        <v>66</v>
      </c>
      <c r="Q66" s="47" t="s">
        <v>66</v>
      </c>
      <c r="R66" s="47" t="s">
        <v>66</v>
      </c>
      <c r="S66" s="47" t="s">
        <v>66</v>
      </c>
      <c r="T66" s="47" t="s">
        <v>66</v>
      </c>
      <c r="U66" s="47" t="s">
        <v>66</v>
      </c>
      <c r="V66" s="47" t="s">
        <v>66</v>
      </c>
      <c r="W66" s="47" t="s">
        <v>66</v>
      </c>
      <c r="X66" s="47" t="s">
        <v>66</v>
      </c>
      <c r="Y66" s="47" t="s">
        <v>66</v>
      </c>
      <c r="Z66" s="73" t="s">
        <v>66</v>
      </c>
      <c r="AA66" s="47" t="s">
        <v>66</v>
      </c>
      <c r="AB66" s="47" t="s">
        <v>66</v>
      </c>
      <c r="AC66" s="84" t="s">
        <v>66</v>
      </c>
      <c r="AD66" s="47" t="s">
        <v>66</v>
      </c>
      <c r="AE66" s="48">
        <f>AE67+AE68+AE69</f>
        <v>221.8</v>
      </c>
      <c r="AF66" s="48">
        <f t="shared" ref="AF66:AS66" si="69">AF67+AF68+AF69</f>
        <v>221.8</v>
      </c>
      <c r="AG66" s="48">
        <f t="shared" si="69"/>
        <v>0</v>
      </c>
      <c r="AH66" s="48">
        <f t="shared" si="69"/>
        <v>0</v>
      </c>
      <c r="AI66" s="48">
        <f t="shared" si="69"/>
        <v>0</v>
      </c>
      <c r="AJ66" s="48">
        <f t="shared" si="69"/>
        <v>0</v>
      </c>
      <c r="AK66" s="48">
        <f t="shared" si="69"/>
        <v>233.8</v>
      </c>
      <c r="AL66" s="48">
        <f t="shared" si="69"/>
        <v>0</v>
      </c>
      <c r="AM66" s="48">
        <f t="shared" si="69"/>
        <v>0</v>
      </c>
      <c r="AN66" s="48">
        <f t="shared" si="69"/>
        <v>0</v>
      </c>
      <c r="AO66" s="48">
        <f t="shared" si="69"/>
        <v>0</v>
      </c>
      <c r="AP66" s="48">
        <f t="shared" si="69"/>
        <v>0</v>
      </c>
      <c r="AQ66" s="48">
        <f t="shared" si="69"/>
        <v>0</v>
      </c>
      <c r="AR66" s="48">
        <f t="shared" si="69"/>
        <v>0</v>
      </c>
      <c r="AS66" s="48">
        <f t="shared" si="69"/>
        <v>0</v>
      </c>
      <c r="AT66" s="48">
        <f t="shared" ref="AT66:AV66" si="70">AT67+AT68+AT69</f>
        <v>0</v>
      </c>
      <c r="AU66" s="48">
        <f t="shared" si="70"/>
        <v>0</v>
      </c>
      <c r="AV66" s="48">
        <f t="shared" si="70"/>
        <v>0</v>
      </c>
      <c r="AW66" s="48">
        <f>AW67+AW68+AW69</f>
        <v>221.8</v>
      </c>
      <c r="AX66" s="48">
        <f t="shared" ref="AX66:BW66" si="71">AX67+AX68+AX69</f>
        <v>221.8</v>
      </c>
      <c r="AY66" s="48">
        <f t="shared" si="71"/>
        <v>0</v>
      </c>
      <c r="AZ66" s="48">
        <f t="shared" si="71"/>
        <v>0</v>
      </c>
      <c r="BA66" s="48">
        <f t="shared" si="71"/>
        <v>0</v>
      </c>
      <c r="BB66" s="48">
        <f>BB67+BB68+BB69</f>
        <v>0</v>
      </c>
      <c r="BC66" s="48">
        <f t="shared" si="71"/>
        <v>233.8</v>
      </c>
      <c r="BD66" s="48">
        <f t="shared" si="71"/>
        <v>0</v>
      </c>
      <c r="BE66" s="48">
        <f t="shared" si="71"/>
        <v>0</v>
      </c>
      <c r="BF66" s="48">
        <f t="shared" si="71"/>
        <v>0</v>
      </c>
      <c r="BG66" s="48">
        <f t="shared" si="71"/>
        <v>0</v>
      </c>
      <c r="BH66" s="48">
        <f t="shared" si="71"/>
        <v>0</v>
      </c>
      <c r="BI66" s="48">
        <f t="shared" si="71"/>
        <v>0</v>
      </c>
      <c r="BJ66" s="48">
        <f t="shared" si="71"/>
        <v>0</v>
      </c>
      <c r="BK66" s="48">
        <f t="shared" si="71"/>
        <v>0</v>
      </c>
      <c r="BL66" s="48">
        <f t="shared" si="71"/>
        <v>0</v>
      </c>
      <c r="BM66" s="48">
        <f t="shared" si="71"/>
        <v>0</v>
      </c>
      <c r="BN66" s="48">
        <f t="shared" si="71"/>
        <v>0</v>
      </c>
      <c r="BO66" s="48">
        <f t="shared" si="71"/>
        <v>221.8</v>
      </c>
      <c r="BP66" s="48">
        <f t="shared" si="71"/>
        <v>0</v>
      </c>
      <c r="BQ66" s="48">
        <f t="shared" si="71"/>
        <v>0</v>
      </c>
      <c r="BR66" s="48">
        <f t="shared" si="71"/>
        <v>233.8</v>
      </c>
      <c r="BS66" s="48">
        <f t="shared" si="71"/>
        <v>0</v>
      </c>
      <c r="BT66" s="48">
        <f t="shared" si="71"/>
        <v>0</v>
      </c>
      <c r="BU66" s="48">
        <f t="shared" si="71"/>
        <v>0</v>
      </c>
      <c r="BV66" s="48">
        <f t="shared" si="71"/>
        <v>0</v>
      </c>
      <c r="BW66" s="48">
        <f t="shared" si="71"/>
        <v>0</v>
      </c>
      <c r="BX66" s="48">
        <f t="shared" ref="BX66:BY66" si="72">BX67+BX68+BX69</f>
        <v>221.8</v>
      </c>
      <c r="BY66" s="48">
        <f t="shared" si="72"/>
        <v>0</v>
      </c>
      <c r="BZ66" s="48">
        <f>BZ67+BZ68+BZ69</f>
        <v>0</v>
      </c>
      <c r="CA66" s="48">
        <f t="shared" ref="CA66:CF66" si="73">CA67+CA68+CA69</f>
        <v>233.8</v>
      </c>
      <c r="CB66" s="48">
        <f t="shared" si="73"/>
        <v>0</v>
      </c>
      <c r="CC66" s="48">
        <f t="shared" si="73"/>
        <v>0</v>
      </c>
      <c r="CD66" s="48">
        <f t="shared" si="73"/>
        <v>0</v>
      </c>
      <c r="CE66" s="48">
        <f t="shared" si="73"/>
        <v>0</v>
      </c>
      <c r="CF66" s="48">
        <f t="shared" si="73"/>
        <v>0</v>
      </c>
      <c r="CG66" s="49"/>
    </row>
    <row r="67" spans="1:85" ht="67.5" customHeight="1" x14ac:dyDescent="0.3">
      <c r="A67" s="50" t="s">
        <v>335</v>
      </c>
      <c r="B67" s="51" t="s">
        <v>334</v>
      </c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37" t="s">
        <v>293</v>
      </c>
      <c r="U67" s="53"/>
      <c r="V67" s="70"/>
      <c r="W67" s="53"/>
      <c r="X67" s="53"/>
      <c r="Y67" s="53"/>
      <c r="Z67" s="71" t="s">
        <v>107</v>
      </c>
      <c r="AA67" s="53"/>
      <c r="AB67" s="70" t="s">
        <v>108</v>
      </c>
      <c r="AC67" s="85"/>
      <c r="AD67" s="54" t="s">
        <v>274</v>
      </c>
      <c r="AE67" s="55">
        <v>100</v>
      </c>
      <c r="AF67" s="55">
        <v>100</v>
      </c>
      <c r="AG67" s="55">
        <v>0</v>
      </c>
      <c r="AH67" s="55">
        <v>0</v>
      </c>
      <c r="AI67" s="55">
        <v>0</v>
      </c>
      <c r="AJ67" s="55">
        <v>0</v>
      </c>
      <c r="AK67" s="55">
        <v>112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100</v>
      </c>
      <c r="AX67" s="55">
        <v>100</v>
      </c>
      <c r="AY67" s="55">
        <v>0</v>
      </c>
      <c r="AZ67" s="55">
        <v>0</v>
      </c>
      <c r="BA67" s="55">
        <v>0</v>
      </c>
      <c r="BB67" s="55">
        <v>0</v>
      </c>
      <c r="BC67" s="55">
        <v>112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55">
        <v>0</v>
      </c>
      <c r="BO67" s="55">
        <v>100</v>
      </c>
      <c r="BP67" s="55">
        <v>0</v>
      </c>
      <c r="BQ67" s="55">
        <v>0</v>
      </c>
      <c r="BR67" s="55">
        <v>112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100</v>
      </c>
      <c r="BY67" s="55">
        <v>0</v>
      </c>
      <c r="BZ67" s="55">
        <v>0</v>
      </c>
      <c r="CA67" s="55">
        <v>112</v>
      </c>
      <c r="CB67" s="55">
        <v>0</v>
      </c>
      <c r="CC67" s="55">
        <v>0</v>
      </c>
      <c r="CD67" s="55">
        <v>0</v>
      </c>
      <c r="CE67" s="55">
        <v>0</v>
      </c>
      <c r="CF67" s="55">
        <v>0</v>
      </c>
      <c r="CG67" s="56"/>
    </row>
    <row r="68" spans="1:85" ht="56.25" customHeight="1" x14ac:dyDescent="0.3">
      <c r="A68" s="50" t="s">
        <v>336</v>
      </c>
      <c r="B68" s="51" t="s">
        <v>337</v>
      </c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37" t="s">
        <v>293</v>
      </c>
      <c r="U68" s="53"/>
      <c r="V68" s="70"/>
      <c r="W68" s="53"/>
      <c r="X68" s="53"/>
      <c r="Y68" s="53"/>
      <c r="Z68" s="71" t="s">
        <v>107</v>
      </c>
      <c r="AA68" s="53"/>
      <c r="AB68" s="70" t="s">
        <v>108</v>
      </c>
      <c r="AC68" s="85"/>
      <c r="AD68" s="54" t="s">
        <v>273</v>
      </c>
      <c r="AE68" s="55">
        <v>21.8</v>
      </c>
      <c r="AF68" s="55">
        <v>21.8</v>
      </c>
      <c r="AG68" s="55">
        <v>0</v>
      </c>
      <c r="AH68" s="55">
        <v>0</v>
      </c>
      <c r="AI68" s="55">
        <v>0</v>
      </c>
      <c r="AJ68" s="55">
        <v>0</v>
      </c>
      <c r="AK68" s="55">
        <v>21.8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21.8</v>
      </c>
      <c r="AX68" s="55">
        <v>21.8</v>
      </c>
      <c r="AY68" s="55">
        <v>0</v>
      </c>
      <c r="AZ68" s="55">
        <v>0</v>
      </c>
      <c r="BA68" s="55">
        <v>0</v>
      </c>
      <c r="BB68" s="55">
        <v>0</v>
      </c>
      <c r="BC68" s="55">
        <v>21.8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55">
        <v>0</v>
      </c>
      <c r="BO68" s="55">
        <v>21.8</v>
      </c>
      <c r="BP68" s="55">
        <v>0</v>
      </c>
      <c r="BQ68" s="55">
        <v>0</v>
      </c>
      <c r="BR68" s="55">
        <v>21.8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21.8</v>
      </c>
      <c r="BY68" s="55">
        <v>0</v>
      </c>
      <c r="BZ68" s="55">
        <v>0</v>
      </c>
      <c r="CA68" s="55">
        <v>21.8</v>
      </c>
      <c r="CB68" s="55">
        <v>0</v>
      </c>
      <c r="CC68" s="55">
        <v>0</v>
      </c>
      <c r="CD68" s="55">
        <v>0</v>
      </c>
      <c r="CE68" s="55">
        <v>0</v>
      </c>
      <c r="CF68" s="55">
        <v>0</v>
      </c>
      <c r="CG68" s="56"/>
    </row>
    <row r="69" spans="1:85" ht="58.5" customHeight="1" x14ac:dyDescent="0.3">
      <c r="A69" s="50" t="s">
        <v>341</v>
      </c>
      <c r="B69" s="51" t="s">
        <v>342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37" t="s">
        <v>293</v>
      </c>
      <c r="U69" s="53"/>
      <c r="V69" s="70"/>
      <c r="W69" s="53"/>
      <c r="X69" s="53"/>
      <c r="Y69" s="53"/>
      <c r="Z69" s="71" t="s">
        <v>107</v>
      </c>
      <c r="AA69" s="53"/>
      <c r="AB69" s="70" t="s">
        <v>108</v>
      </c>
      <c r="AC69" s="85"/>
      <c r="AD69" s="54" t="s">
        <v>73</v>
      </c>
      <c r="AE69" s="55">
        <v>100</v>
      </c>
      <c r="AF69" s="55">
        <v>100</v>
      </c>
      <c r="AG69" s="55">
        <v>0</v>
      </c>
      <c r="AH69" s="55">
        <v>0</v>
      </c>
      <c r="AI69" s="55">
        <v>0</v>
      </c>
      <c r="AJ69" s="55">
        <v>0</v>
      </c>
      <c r="AK69" s="55">
        <v>100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100</v>
      </c>
      <c r="AX69" s="55">
        <v>100</v>
      </c>
      <c r="AY69" s="55">
        <v>0</v>
      </c>
      <c r="AZ69" s="55">
        <v>0</v>
      </c>
      <c r="BA69" s="55">
        <v>0</v>
      </c>
      <c r="BB69" s="55">
        <v>0</v>
      </c>
      <c r="BC69" s="55">
        <v>100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55">
        <v>0</v>
      </c>
      <c r="BO69" s="55">
        <v>100</v>
      </c>
      <c r="BP69" s="55">
        <v>0</v>
      </c>
      <c r="BQ69" s="55">
        <v>0</v>
      </c>
      <c r="BR69" s="55">
        <v>100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100</v>
      </c>
      <c r="BY69" s="55">
        <v>0</v>
      </c>
      <c r="BZ69" s="55">
        <v>0</v>
      </c>
      <c r="CA69" s="55">
        <v>100</v>
      </c>
      <c r="CB69" s="55">
        <v>0</v>
      </c>
      <c r="CC69" s="55">
        <v>0</v>
      </c>
      <c r="CD69" s="55">
        <v>0</v>
      </c>
      <c r="CE69" s="55">
        <v>0</v>
      </c>
      <c r="CF69" s="55">
        <v>0</v>
      </c>
      <c r="CG69" s="56"/>
    </row>
    <row r="70" spans="1:85" ht="58.5" customHeight="1" x14ac:dyDescent="0.3">
      <c r="A70" s="50" t="s">
        <v>339</v>
      </c>
      <c r="B70" s="51" t="s">
        <v>340</v>
      </c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37"/>
      <c r="U70" s="53"/>
      <c r="V70" s="70"/>
      <c r="W70" s="53"/>
      <c r="X70" s="53"/>
      <c r="Y70" s="53"/>
      <c r="Z70" s="71"/>
      <c r="AA70" s="53"/>
      <c r="AB70" s="70"/>
      <c r="AC70" s="85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6"/>
    </row>
    <row r="71" spans="1:85" ht="25.5" customHeight="1" thickBot="1" x14ac:dyDescent="0.35">
      <c r="A71" s="45" t="s">
        <v>98</v>
      </c>
      <c r="B71" s="46" t="s">
        <v>338</v>
      </c>
      <c r="C71" s="47" t="s">
        <v>66</v>
      </c>
      <c r="D71" s="47" t="s">
        <v>66</v>
      </c>
      <c r="E71" s="47" t="s">
        <v>66</v>
      </c>
      <c r="F71" s="47" t="s">
        <v>66</v>
      </c>
      <c r="G71" s="47" t="s">
        <v>66</v>
      </c>
      <c r="H71" s="47" t="s">
        <v>66</v>
      </c>
      <c r="I71" s="47" t="s">
        <v>66</v>
      </c>
      <c r="J71" s="47" t="s">
        <v>66</v>
      </c>
      <c r="K71" s="47" t="s">
        <v>66</v>
      </c>
      <c r="L71" s="47" t="s">
        <v>66</v>
      </c>
      <c r="M71" s="47" t="s">
        <v>66</v>
      </c>
      <c r="N71" s="47" t="s">
        <v>66</v>
      </c>
      <c r="O71" s="47" t="s">
        <v>66</v>
      </c>
      <c r="P71" s="47" t="s">
        <v>66</v>
      </c>
      <c r="Q71" s="47" t="s">
        <v>66</v>
      </c>
      <c r="R71" s="47" t="s">
        <v>66</v>
      </c>
      <c r="S71" s="47" t="s">
        <v>66</v>
      </c>
      <c r="T71" s="47" t="s">
        <v>66</v>
      </c>
      <c r="U71" s="47" t="s">
        <v>66</v>
      </c>
      <c r="V71" s="47" t="s">
        <v>66</v>
      </c>
      <c r="W71" s="47" t="s">
        <v>66</v>
      </c>
      <c r="X71" s="47" t="s">
        <v>66</v>
      </c>
      <c r="Y71" s="47" t="s">
        <v>66</v>
      </c>
      <c r="Z71" s="73" t="s">
        <v>66</v>
      </c>
      <c r="AA71" s="47" t="s">
        <v>66</v>
      </c>
      <c r="AB71" s="47" t="s">
        <v>66</v>
      </c>
      <c r="AC71" s="84" t="s">
        <v>66</v>
      </c>
      <c r="AD71" s="47" t="s">
        <v>66</v>
      </c>
      <c r="AE71" s="48">
        <f t="shared" ref="AE71:AS71" si="74">AE19</f>
        <v>199369.8</v>
      </c>
      <c r="AF71" s="48">
        <f t="shared" si="74"/>
        <v>153296</v>
      </c>
      <c r="AG71" s="48">
        <f t="shared" si="74"/>
        <v>233.7</v>
      </c>
      <c r="AH71" s="48">
        <f t="shared" si="74"/>
        <v>233.1</v>
      </c>
      <c r="AI71" s="48">
        <f t="shared" si="74"/>
        <v>69367.100000000006</v>
      </c>
      <c r="AJ71" s="48">
        <f t="shared" si="74"/>
        <v>49428.299999999996</v>
      </c>
      <c r="AK71" s="48">
        <f t="shared" si="74"/>
        <v>147143.19999999998</v>
      </c>
      <c r="AL71" s="48">
        <f t="shared" si="74"/>
        <v>10054.4</v>
      </c>
      <c r="AM71" s="48">
        <f t="shared" si="74"/>
        <v>24355.600000000002</v>
      </c>
      <c r="AN71" s="48">
        <f t="shared" si="74"/>
        <v>104769.20000000001</v>
      </c>
      <c r="AO71" s="48">
        <f t="shared" si="74"/>
        <v>0</v>
      </c>
      <c r="AP71" s="48">
        <f t="shared" si="74"/>
        <v>24295.5</v>
      </c>
      <c r="AQ71" s="48">
        <f t="shared" si="74"/>
        <v>80637.300000000017</v>
      </c>
      <c r="AR71" s="48">
        <f t="shared" si="74"/>
        <v>0</v>
      </c>
      <c r="AS71" s="48">
        <f t="shared" si="74"/>
        <v>511.1</v>
      </c>
      <c r="AT71" s="48">
        <f t="shared" ref="AT71:AV71" si="75">AT19</f>
        <v>80126.200000000012</v>
      </c>
      <c r="AU71" s="48">
        <f t="shared" si="75"/>
        <v>0</v>
      </c>
      <c r="AV71" s="48">
        <f t="shared" si="75"/>
        <v>0</v>
      </c>
      <c r="AW71" s="48">
        <f>AW19</f>
        <v>95993.400000000009</v>
      </c>
      <c r="AX71" s="48">
        <f t="shared" ref="AX71:BW71" si="76">AX19</f>
        <v>76029.5</v>
      </c>
      <c r="AY71" s="48">
        <f t="shared" si="76"/>
        <v>233.7</v>
      </c>
      <c r="AZ71" s="48">
        <f t="shared" si="76"/>
        <v>233.1</v>
      </c>
      <c r="BA71" s="48">
        <f t="shared" si="76"/>
        <v>6943.8</v>
      </c>
      <c r="BB71" s="48">
        <f>BB19</f>
        <v>5698.7000000000007</v>
      </c>
      <c r="BC71" s="48">
        <f t="shared" si="76"/>
        <v>126174.59999999999</v>
      </c>
      <c r="BD71" s="48">
        <f t="shared" si="76"/>
        <v>10054.4</v>
      </c>
      <c r="BE71" s="48">
        <f t="shared" si="76"/>
        <v>14862.000000000002</v>
      </c>
      <c r="BF71" s="48">
        <f t="shared" si="76"/>
        <v>104769.20000000001</v>
      </c>
      <c r="BG71" s="48">
        <f t="shared" si="76"/>
        <v>0</v>
      </c>
      <c r="BH71" s="48">
        <f t="shared" si="76"/>
        <v>24295.5</v>
      </c>
      <c r="BI71" s="48">
        <f t="shared" si="76"/>
        <v>80637.300000000017</v>
      </c>
      <c r="BJ71" s="48">
        <f t="shared" si="76"/>
        <v>0</v>
      </c>
      <c r="BK71" s="48">
        <f t="shared" si="76"/>
        <v>511.1</v>
      </c>
      <c r="BL71" s="48">
        <f t="shared" si="76"/>
        <v>80126.200000000012</v>
      </c>
      <c r="BM71" s="48">
        <f t="shared" si="76"/>
        <v>0</v>
      </c>
      <c r="BN71" s="48">
        <f t="shared" si="76"/>
        <v>0</v>
      </c>
      <c r="BO71" s="48">
        <f t="shared" si="76"/>
        <v>153296</v>
      </c>
      <c r="BP71" s="48">
        <f t="shared" si="76"/>
        <v>233.1</v>
      </c>
      <c r="BQ71" s="48">
        <f t="shared" si="76"/>
        <v>49428.299999999996</v>
      </c>
      <c r="BR71" s="48">
        <f t="shared" si="76"/>
        <v>147143.19999999998</v>
      </c>
      <c r="BS71" s="48">
        <f t="shared" si="76"/>
        <v>10054.4</v>
      </c>
      <c r="BT71" s="48">
        <f t="shared" si="76"/>
        <v>24355.600000000002</v>
      </c>
      <c r="BU71" s="48">
        <f t="shared" si="76"/>
        <v>104769.20000000001</v>
      </c>
      <c r="BV71" s="48">
        <f t="shared" si="76"/>
        <v>0</v>
      </c>
      <c r="BW71" s="48">
        <f t="shared" si="76"/>
        <v>24295.5</v>
      </c>
      <c r="BX71" s="48">
        <f t="shared" ref="BX71:BY71" si="77">BX19</f>
        <v>76029.5</v>
      </c>
      <c r="BY71" s="48">
        <f t="shared" si="77"/>
        <v>233.1</v>
      </c>
      <c r="BZ71" s="48">
        <f>BZ19</f>
        <v>5698.7000000000007</v>
      </c>
      <c r="CA71" s="48">
        <f t="shared" ref="CA71:CF71" si="78">CA19</f>
        <v>126174.59999999999</v>
      </c>
      <c r="CB71" s="48">
        <f t="shared" si="78"/>
        <v>10054.4</v>
      </c>
      <c r="CC71" s="48">
        <f t="shared" si="78"/>
        <v>14862.000000000002</v>
      </c>
      <c r="CD71" s="48">
        <f t="shared" si="78"/>
        <v>104769.20000000001</v>
      </c>
      <c r="CE71" s="48">
        <f t="shared" si="78"/>
        <v>0</v>
      </c>
      <c r="CF71" s="48">
        <f t="shared" si="78"/>
        <v>24295.5</v>
      </c>
      <c r="CG71" s="49"/>
    </row>
    <row r="72" spans="1:85" ht="12.9" customHeight="1" x14ac:dyDescent="0.3">
      <c r="A72" s="57"/>
      <c r="B72" s="58"/>
      <c r="C72" s="59"/>
      <c r="D72" s="59"/>
      <c r="E72" s="59"/>
      <c r="F72" s="59"/>
      <c r="G72" s="59"/>
      <c r="H72" s="59"/>
      <c r="I72" s="58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4"/>
      <c r="V72" s="4"/>
      <c r="W72" s="4"/>
      <c r="X72" s="4"/>
      <c r="Y72" s="4"/>
      <c r="Z72" s="74"/>
      <c r="AA72" s="4"/>
      <c r="AB72" s="4"/>
      <c r="AC72" s="86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12.9" customHeight="1" x14ac:dyDescent="0.3">
      <c r="A73" s="61" t="s">
        <v>49</v>
      </c>
      <c r="B73" s="62"/>
      <c r="C73" s="222"/>
      <c r="D73" s="223"/>
      <c r="E73" s="223"/>
      <c r="F73" s="63"/>
      <c r="G73" s="222" t="s">
        <v>347</v>
      </c>
      <c r="H73" s="223"/>
      <c r="I73" s="223"/>
      <c r="J73" s="223"/>
      <c r="K73" s="64"/>
      <c r="L73" s="64"/>
      <c r="M73" s="64"/>
      <c r="N73" s="64"/>
      <c r="O73" s="64"/>
      <c r="P73" s="64"/>
      <c r="Q73" s="14"/>
      <c r="R73" s="14"/>
      <c r="S73" s="14"/>
      <c r="T73" s="14"/>
      <c r="U73" s="4"/>
      <c r="V73" s="4"/>
      <c r="W73" s="4"/>
      <c r="X73" s="4"/>
      <c r="Y73" s="4"/>
      <c r="Z73" s="74"/>
      <c r="AA73" s="4"/>
      <c r="AB73" s="4"/>
      <c r="AC73" s="86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14.4" customHeight="1" x14ac:dyDescent="0.3">
      <c r="A74" s="61" t="s">
        <v>50</v>
      </c>
      <c r="B74" s="62"/>
      <c r="C74" s="214" t="s">
        <v>51</v>
      </c>
      <c r="D74" s="215"/>
      <c r="E74" s="215"/>
      <c r="F74" s="63"/>
      <c r="G74" s="214" t="s">
        <v>52</v>
      </c>
      <c r="H74" s="215"/>
      <c r="I74" s="215"/>
      <c r="J74" s="215"/>
      <c r="K74" s="64"/>
      <c r="L74" s="64"/>
      <c r="M74" s="64"/>
      <c r="N74" s="64"/>
      <c r="O74" s="64"/>
      <c r="P74" s="64"/>
      <c r="Q74" s="14"/>
      <c r="R74" s="14"/>
      <c r="S74" s="14"/>
      <c r="T74" s="14"/>
      <c r="U74" s="4"/>
      <c r="V74" s="4"/>
      <c r="W74" s="4"/>
      <c r="X74" s="4"/>
      <c r="Y74" s="4"/>
      <c r="Z74" s="74"/>
      <c r="AA74" s="4"/>
      <c r="AB74" s="4"/>
      <c r="AC74" s="86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11.7" customHeight="1" x14ac:dyDescent="0.3">
      <c r="A75" s="61" t="s">
        <v>53</v>
      </c>
      <c r="B75" s="62"/>
      <c r="C75" s="63"/>
      <c r="D75" s="63"/>
      <c r="E75" s="63"/>
      <c r="F75" s="63"/>
      <c r="G75" s="63"/>
      <c r="H75" s="63"/>
      <c r="I75" s="62"/>
      <c r="J75" s="64"/>
      <c r="K75" s="64"/>
      <c r="L75" s="64"/>
      <c r="M75" s="64"/>
      <c r="N75" s="64"/>
      <c r="O75" s="64"/>
      <c r="P75" s="64"/>
      <c r="Q75" s="14"/>
      <c r="R75" s="14"/>
      <c r="S75" s="14"/>
      <c r="T75" s="14"/>
      <c r="U75" s="4"/>
      <c r="V75" s="4"/>
      <c r="W75" s="4"/>
      <c r="X75" s="4"/>
      <c r="Y75" s="4"/>
      <c r="Z75" s="74"/>
      <c r="AA75" s="4"/>
      <c r="AB75" s="4"/>
      <c r="AC75" s="86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32.25" customHeight="1" x14ac:dyDescent="0.3">
      <c r="A76" s="216" t="s">
        <v>99</v>
      </c>
      <c r="B76" s="217"/>
      <c r="C76" s="63"/>
      <c r="D76" s="65"/>
      <c r="E76" s="65"/>
      <c r="F76" s="63"/>
      <c r="G76" s="65"/>
      <c r="H76" s="65" t="s">
        <v>349</v>
      </c>
      <c r="I76" s="66"/>
      <c r="J76" s="64"/>
      <c r="K76" s="67" t="s">
        <v>100</v>
      </c>
      <c r="L76" s="67"/>
      <c r="M76" s="64"/>
      <c r="N76" s="64"/>
      <c r="O76" s="64"/>
      <c r="P76" s="64"/>
      <c r="Q76" s="14"/>
      <c r="R76" s="14"/>
      <c r="S76" s="14"/>
      <c r="T76" s="14"/>
      <c r="U76" s="4"/>
      <c r="V76" s="4"/>
      <c r="W76" s="4"/>
      <c r="X76" s="4"/>
      <c r="Y76" s="4"/>
      <c r="Z76" s="74"/>
      <c r="AA76" s="4"/>
      <c r="AB76" s="4"/>
      <c r="AC76" s="86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11.25" customHeight="1" x14ac:dyDescent="0.3">
      <c r="A77" s="218" t="s">
        <v>55</v>
      </c>
      <c r="B77" s="219"/>
      <c r="C77" s="63" t="s">
        <v>56</v>
      </c>
      <c r="D77" s="214" t="s">
        <v>51</v>
      </c>
      <c r="E77" s="215"/>
      <c r="F77" s="68"/>
      <c r="G77" s="214" t="s">
        <v>57</v>
      </c>
      <c r="H77" s="215"/>
      <c r="I77" s="215"/>
      <c r="J77" s="64"/>
      <c r="K77" s="212" t="s">
        <v>58</v>
      </c>
      <c r="L77" s="213"/>
      <c r="M77" s="64"/>
      <c r="N77" s="14"/>
      <c r="O77" s="14"/>
      <c r="P77" s="14"/>
      <c r="Q77" s="14"/>
      <c r="R77" s="14"/>
      <c r="S77" s="14"/>
      <c r="T77" s="14"/>
      <c r="U77" s="4"/>
      <c r="V77" s="4"/>
      <c r="W77" s="4"/>
      <c r="X77" s="4"/>
      <c r="Y77" s="4"/>
      <c r="Z77" s="74"/>
      <c r="AA77" s="4"/>
      <c r="AB77" s="4"/>
      <c r="AC77" s="86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12.75" customHeight="1" x14ac:dyDescent="0.3">
      <c r="A78" s="61" t="s">
        <v>348</v>
      </c>
      <c r="B78" s="62"/>
      <c r="C78" s="63"/>
      <c r="D78" s="63"/>
      <c r="E78" s="63"/>
      <c r="F78" s="63"/>
      <c r="G78" s="63"/>
      <c r="H78" s="63"/>
      <c r="I78" s="62"/>
      <c r="J78" s="64"/>
      <c r="K78" s="63"/>
      <c r="L78" s="63"/>
      <c r="M78" s="63"/>
      <c r="N78" s="63"/>
      <c r="O78" s="63"/>
      <c r="P78" s="69"/>
      <c r="Q78" s="14"/>
      <c r="R78" s="14"/>
      <c r="S78" s="14"/>
      <c r="T78" s="14"/>
      <c r="U78" s="4"/>
      <c r="V78" s="4"/>
      <c r="W78" s="4"/>
      <c r="X78" s="4"/>
      <c r="Y78" s="4"/>
      <c r="Z78" s="74"/>
      <c r="AA78" s="4"/>
      <c r="AB78" s="4"/>
      <c r="AC78" s="86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</sheetData>
  <mergeCells count="321">
    <mergeCell ref="S49:S54"/>
    <mergeCell ref="T49:T54"/>
    <mergeCell ref="U49:U54"/>
    <mergeCell ref="V49:V54"/>
    <mergeCell ref="Z43:Z48"/>
    <mergeCell ref="AA43:AA48"/>
    <mergeCell ref="AB43:AB48"/>
    <mergeCell ref="AC43:AC48"/>
    <mergeCell ref="AB49:AB54"/>
    <mergeCell ref="AC49:AC54"/>
    <mergeCell ref="W49:W54"/>
    <mergeCell ref="X49:X54"/>
    <mergeCell ref="Y49:Y54"/>
    <mergeCell ref="Z49:Z54"/>
    <mergeCell ref="AA49:AA54"/>
    <mergeCell ref="A49:A54"/>
    <mergeCell ref="B49:B54"/>
    <mergeCell ref="C49:C54"/>
    <mergeCell ref="D49:D54"/>
    <mergeCell ref="E49:E54"/>
    <mergeCell ref="F49:F54"/>
    <mergeCell ref="G49:G54"/>
    <mergeCell ref="H49:H54"/>
    <mergeCell ref="I49:I54"/>
    <mergeCell ref="J49:J54"/>
    <mergeCell ref="K49:K54"/>
    <mergeCell ref="L49:L54"/>
    <mergeCell ref="U43:U48"/>
    <mergeCell ref="V43:V48"/>
    <mergeCell ref="W43:W48"/>
    <mergeCell ref="X43:X48"/>
    <mergeCell ref="Y43:Y48"/>
    <mergeCell ref="P43:P48"/>
    <mergeCell ref="Q43:Q48"/>
    <mergeCell ref="R43:R48"/>
    <mergeCell ref="S43:S48"/>
    <mergeCell ref="T43:T48"/>
    <mergeCell ref="K43:K48"/>
    <mergeCell ref="L43:L48"/>
    <mergeCell ref="M43:M48"/>
    <mergeCell ref="N43:N48"/>
    <mergeCell ref="O43:O48"/>
    <mergeCell ref="M49:M54"/>
    <mergeCell ref="N49:N54"/>
    <mergeCell ref="O49:O54"/>
    <mergeCell ref="P49:P54"/>
    <mergeCell ref="Q49:Q54"/>
    <mergeCell ref="R49:R54"/>
    <mergeCell ref="A34:A35"/>
    <mergeCell ref="B34:B35"/>
    <mergeCell ref="A37:A38"/>
    <mergeCell ref="B37:B38"/>
    <mergeCell ref="Z37:Z38"/>
    <mergeCell ref="AA37:AA38"/>
    <mergeCell ref="AB37:AB38"/>
    <mergeCell ref="AC37:AC38"/>
    <mergeCell ref="F43:F48"/>
    <mergeCell ref="G43:G48"/>
    <mergeCell ref="H43:H48"/>
    <mergeCell ref="I43:I48"/>
    <mergeCell ref="J43:J48"/>
    <mergeCell ref="A43:A48"/>
    <mergeCell ref="B43:B48"/>
    <mergeCell ref="C43:C48"/>
    <mergeCell ref="D43:D48"/>
    <mergeCell ref="E43:E48"/>
    <mergeCell ref="AA29:AA30"/>
    <mergeCell ref="AB29:AB30"/>
    <mergeCell ref="W29:W30"/>
    <mergeCell ref="X29:X30"/>
    <mergeCell ref="Y29:Y30"/>
    <mergeCell ref="Z34:Z35"/>
    <mergeCell ref="AA34:AA35"/>
    <mergeCell ref="AI37:AI38"/>
    <mergeCell ref="AJ37:AJ38"/>
    <mergeCell ref="AD37:AD38"/>
    <mergeCell ref="AE37:AE38"/>
    <mergeCell ref="AF37:AF38"/>
    <mergeCell ref="AG37:AG38"/>
    <mergeCell ref="AH37:AH38"/>
    <mergeCell ref="AB34:AB35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E26:AE27"/>
    <mergeCell ref="AF26:AF27"/>
    <mergeCell ref="AG26:AG27"/>
    <mergeCell ref="AH26:AH27"/>
    <mergeCell ref="AI26:AI27"/>
    <mergeCell ref="AB26:AB27"/>
    <mergeCell ref="AC26:AC27"/>
    <mergeCell ref="AD26:AD27"/>
    <mergeCell ref="Z26:Z27"/>
    <mergeCell ref="AA26:AA27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Z29:Z30"/>
    <mergeCell ref="A26:A27"/>
    <mergeCell ref="B26:B27"/>
    <mergeCell ref="CD11:CF12"/>
    <mergeCell ref="CD13:CD17"/>
    <mergeCell ref="CE13:CE17"/>
    <mergeCell ref="CF13:CF17"/>
    <mergeCell ref="BX8:CF10"/>
    <mergeCell ref="BX11:BZ12"/>
    <mergeCell ref="BX13:BX17"/>
    <mergeCell ref="BY13:BY17"/>
    <mergeCell ref="BZ13:BZ17"/>
    <mergeCell ref="CA11:CC12"/>
    <mergeCell ref="CA13:CA17"/>
    <mergeCell ref="CB13:CB17"/>
    <mergeCell ref="CC13:CC17"/>
    <mergeCell ref="BU11:BW12"/>
    <mergeCell ref="BO8:BW10"/>
    <mergeCell ref="BU13:BU17"/>
    <mergeCell ref="BV13:BV17"/>
    <mergeCell ref="BW13:BW17"/>
    <mergeCell ref="BO11:BQ12"/>
    <mergeCell ref="BO13:BO17"/>
    <mergeCell ref="BP13:BP17"/>
    <mergeCell ref="BQ13:BQ17"/>
    <mergeCell ref="BR11:BT12"/>
    <mergeCell ref="BR13:BR17"/>
    <mergeCell ref="BS13:BS17"/>
    <mergeCell ref="BT13:BT17"/>
    <mergeCell ref="BK13:BK17"/>
    <mergeCell ref="BL13:BL17"/>
    <mergeCell ref="BM13:BM17"/>
    <mergeCell ref="BN13:BN17"/>
    <mergeCell ref="AY14:AY17"/>
    <mergeCell ref="AZ14:AZ17"/>
    <mergeCell ref="BA14:BA17"/>
    <mergeCell ref="BB14:BB17"/>
    <mergeCell ref="BF13:BF17"/>
    <mergeCell ref="BG13:BG17"/>
    <mergeCell ref="BH13:BH17"/>
    <mergeCell ref="BI13:BI17"/>
    <mergeCell ref="BJ13:BJ17"/>
    <mergeCell ref="AY13:AZ13"/>
    <mergeCell ref="BA13:BB13"/>
    <mergeCell ref="BC13:BC17"/>
    <mergeCell ref="BD13:BD17"/>
    <mergeCell ref="BE13:BE17"/>
    <mergeCell ref="AW8:BN10"/>
    <mergeCell ref="AW11:BB12"/>
    <mergeCell ref="BC11:BE12"/>
    <mergeCell ref="BF11:BH12"/>
    <mergeCell ref="BI11:BN11"/>
    <mergeCell ref="BI12:BK12"/>
    <mergeCell ref="BL12:BN12"/>
    <mergeCell ref="AV13:AV17"/>
    <mergeCell ref="AQ12:AS12"/>
    <mergeCell ref="AT12:AV12"/>
    <mergeCell ref="AE8:AV10"/>
    <mergeCell ref="AQ11:AV11"/>
    <mergeCell ref="AP13:AP17"/>
    <mergeCell ref="AR13:AR17"/>
    <mergeCell ref="AS13:AS17"/>
    <mergeCell ref="AU13:AU17"/>
    <mergeCell ref="AQ13:AQ17"/>
    <mergeCell ref="AT13:AT17"/>
    <mergeCell ref="AW13:AW17"/>
    <mergeCell ref="AA23:AA25"/>
    <mergeCell ref="AB23:AB25"/>
    <mergeCell ref="AC23:AC25"/>
    <mergeCell ref="R12:R17"/>
    <mergeCell ref="AE11:AJ12"/>
    <mergeCell ref="AG13:AH13"/>
    <mergeCell ref="AI13:AJ13"/>
    <mergeCell ref="AG14:AG17"/>
    <mergeCell ref="AH14:AH17"/>
    <mergeCell ref="AI14:AI17"/>
    <mergeCell ref="AJ14:AJ17"/>
    <mergeCell ref="AC8:AC17"/>
    <mergeCell ref="S12:S17"/>
    <mergeCell ref="T12:T17"/>
    <mergeCell ref="U12:U17"/>
    <mergeCell ref="V12:V17"/>
    <mergeCell ref="W12:W17"/>
    <mergeCell ref="X12:X17"/>
    <mergeCell ref="AD8:AD11"/>
    <mergeCell ref="Y12:Y17"/>
    <mergeCell ref="Z12:Z17"/>
    <mergeCell ref="AA12:AA17"/>
    <mergeCell ref="C12:C17"/>
    <mergeCell ref="D12:D17"/>
    <mergeCell ref="E12:E17"/>
    <mergeCell ref="A23:A25"/>
    <mergeCell ref="B23:B25"/>
    <mergeCell ref="C23:C25"/>
    <mergeCell ref="D23:D25"/>
    <mergeCell ref="E23:E25"/>
    <mergeCell ref="Z23:Z25"/>
    <mergeCell ref="A8:A17"/>
    <mergeCell ref="B8:B17"/>
    <mergeCell ref="C8:AB9"/>
    <mergeCell ref="F12:F17"/>
    <mergeCell ref="G12:G17"/>
    <mergeCell ref="AN11:AP12"/>
    <mergeCell ref="AN13:AN17"/>
    <mergeCell ref="AO13:AO17"/>
    <mergeCell ref="CG8:CG17"/>
    <mergeCell ref="C10:V10"/>
    <mergeCell ref="W10:AB10"/>
    <mergeCell ref="C11:E11"/>
    <mergeCell ref="F11:I11"/>
    <mergeCell ref="J11:L11"/>
    <mergeCell ref="M11:P11"/>
    <mergeCell ref="Q11:S11"/>
    <mergeCell ref="T11:V11"/>
    <mergeCell ref="W11:Y11"/>
    <mergeCell ref="Z11:AB11"/>
    <mergeCell ref="M12:M17"/>
    <mergeCell ref="N12:N17"/>
    <mergeCell ref="O12:O17"/>
    <mergeCell ref="P12:P17"/>
    <mergeCell ref="Q12:Q17"/>
    <mergeCell ref="H12:H17"/>
    <mergeCell ref="I12:I17"/>
    <mergeCell ref="J12:J17"/>
    <mergeCell ref="K12:K17"/>
    <mergeCell ref="L12:L17"/>
    <mergeCell ref="AJ34:AJ35"/>
    <mergeCell ref="AC29:AC30"/>
    <mergeCell ref="AK26:AK27"/>
    <mergeCell ref="AB12:AB17"/>
    <mergeCell ref="AD12:AD17"/>
    <mergeCell ref="AK13:AK17"/>
    <mergeCell ref="AL13:AL17"/>
    <mergeCell ref="AM13:AM17"/>
    <mergeCell ref="AK11:AM12"/>
    <mergeCell ref="AJ26:AJ27"/>
    <mergeCell ref="AQ34:AQ35"/>
    <mergeCell ref="AR34:AR35"/>
    <mergeCell ref="AS34:AS35"/>
    <mergeCell ref="A1:CD2"/>
    <mergeCell ref="A3:CD3"/>
    <mergeCell ref="K77:L77"/>
    <mergeCell ref="C74:E74"/>
    <mergeCell ref="G74:J74"/>
    <mergeCell ref="A76:B76"/>
    <mergeCell ref="A77:B77"/>
    <mergeCell ref="D77:E77"/>
    <mergeCell ref="G77:I77"/>
    <mergeCell ref="AX13:AX17"/>
    <mergeCell ref="C73:E73"/>
    <mergeCell ref="G73:J73"/>
    <mergeCell ref="AE13:AE17"/>
    <mergeCell ref="AF13:AF17"/>
    <mergeCell ref="AC34:AC35"/>
    <mergeCell ref="AD34:AD35"/>
    <mergeCell ref="AE34:AE35"/>
    <mergeCell ref="AF34:AF35"/>
    <mergeCell ref="AG34:AG35"/>
    <mergeCell ref="AH34:AH35"/>
    <mergeCell ref="AI34:AI35"/>
    <mergeCell ref="BE26:BE27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K34:AK35"/>
    <mergeCell ref="AL34:AL35"/>
    <mergeCell ref="AM34:AM35"/>
    <mergeCell ref="AN34:AN35"/>
    <mergeCell ref="AO34:AO35"/>
    <mergeCell ref="AP34:AP35"/>
    <mergeCell ref="CE1:CG1"/>
    <mergeCell ref="CE2:CG2"/>
    <mergeCell ref="CE3:CG3"/>
    <mergeCell ref="CB4:CG4"/>
    <mergeCell ref="BL26:BL27"/>
    <mergeCell ref="BM26:BM27"/>
    <mergeCell ref="BN26:BN27"/>
    <mergeCell ref="AT26:AT27"/>
    <mergeCell ref="AU26:AU27"/>
    <mergeCell ref="AV26:AV27"/>
    <mergeCell ref="BF26:BF27"/>
    <mergeCell ref="BG26:BG27"/>
    <mergeCell ref="BH26:BH27"/>
    <mergeCell ref="BI26:BI27"/>
    <mergeCell ref="BJ26:BJ27"/>
    <mergeCell ref="BK26:BK27"/>
    <mergeCell ref="AW26:AW27"/>
    <mergeCell ref="AX26:AX27"/>
    <mergeCell ref="AY26:AY27"/>
    <mergeCell ref="AZ26:AZ27"/>
    <mergeCell ref="BA26:BA27"/>
    <mergeCell ref="BB26:BB27"/>
    <mergeCell ref="BC26:BC27"/>
    <mergeCell ref="BD26:BD27"/>
  </mergeCells>
  <pageMargins left="0.11811023622047245" right="0.11811023622047245" top="0.15748031496062992" bottom="0" header="0.31496062992125984" footer="0.31496062992125984"/>
  <pageSetup paperSize="9" scale="36" orientation="landscape" r:id="rId1"/>
  <colBreaks count="1" manualBreakCount="1">
    <brk id="42" max="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C192E93-A7B5-4C2F-874E-6B405C590A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Субъект</vt:lpstr>
      <vt:lpstr>МО</vt:lpstr>
      <vt:lpstr>МО!Область_печати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APPPOOL\WebClient</dc:creator>
  <cp:lastModifiedBy>Пользователь Windows</cp:lastModifiedBy>
  <cp:lastPrinted>2018-05-21T12:30:38Z</cp:lastPrinted>
  <dcterms:created xsi:type="dcterms:W3CDTF">2017-06-14T13:03:40Z</dcterms:created>
  <dcterms:modified xsi:type="dcterms:W3CDTF">2018-05-23T07:18:40Z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C:\inetpub\wwwroot\WebClient\temp\ReportManager\rro_20170523_tipinformaciiutochnyonnij_web_4_19.xlsx</vt:lpwstr>
  </property>
</Properties>
</file>